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56" windowWidth="19176" windowHeight="6492" tabRatio="862" activeTab="1"/>
  </bookViews>
  <sheets>
    <sheet name="Syntet." sheetId="1" r:id="rId1"/>
    <sheet name="Strojné" sheetId="2" r:id="rId2"/>
    <sheet name="Ručné" sheetId="3" r:id="rId3"/>
    <sheet name="Pohot.skládky" sheetId="4" r:id="rId4"/>
    <sheet name="Sneh.zábrany" sheetId="5" r:id="rId5"/>
  </sheets>
  <definedNames>
    <definedName name="_xlnm.Print_Titles" localSheetId="3">'Pohot.skládky'!$5:$5</definedName>
    <definedName name="_xlnm.Print_Titles" localSheetId="2">'Ručné'!$5:$5</definedName>
    <definedName name="_xlnm.Print_Titles" localSheetId="1">'Strojné'!$5:$5</definedName>
    <definedName name="_xlnm.Print_Area" localSheetId="1">'Strojné'!$A$1:$J$940</definedName>
  </definedNames>
  <calcPr fullCalcOnLoad="1"/>
</workbook>
</file>

<file path=xl/sharedStrings.xml><?xml version="1.0" encoding="utf-8"?>
<sst xmlns="http://schemas.openxmlformats.org/spreadsheetml/2006/main" count="4499" uniqueCount="1788">
  <si>
    <t>11 / Darg. hrdinov</t>
  </si>
  <si>
    <r>
      <t>križ. Bukurešťská</t>
    </r>
    <r>
      <rPr>
        <sz val="10"/>
        <rFont val="Arial CE"/>
        <family val="0"/>
      </rPr>
      <t xml:space="preserve"> - Európska trieda 2x</t>
    </r>
  </si>
  <si>
    <t>12 / Ťahanovce</t>
  </si>
  <si>
    <r>
      <t>Toryská</t>
    </r>
    <r>
      <rPr>
        <sz val="10"/>
        <rFont val="Arial CE"/>
        <family val="2"/>
      </rPr>
      <t xml:space="preserve"> - Trieda SNP po Moldavskú (prechody 4x)</t>
    </r>
  </si>
  <si>
    <r>
      <t>Toryská</t>
    </r>
    <r>
      <rPr>
        <sz val="10"/>
        <rFont val="Arial CE"/>
        <family val="2"/>
      </rPr>
      <t xml:space="preserve"> - prechod ku Pohotovosti 2x</t>
    </r>
  </si>
  <si>
    <t>14 / Juh</t>
  </si>
  <si>
    <r>
      <t xml:space="preserve">Jantárová </t>
    </r>
    <r>
      <rPr>
        <sz val="10"/>
        <rFont val="Arial CE"/>
        <family val="2"/>
      </rPr>
      <t>- Malá stanica 1x</t>
    </r>
  </si>
  <si>
    <t>15 / Sever</t>
  </si>
  <si>
    <r>
      <t>Cesta pod Hradovou</t>
    </r>
    <r>
      <rPr>
        <sz val="10"/>
        <rFont val="Arial CE"/>
        <family val="2"/>
      </rPr>
      <t xml:space="preserve"> - Kavečianska 1x</t>
    </r>
  </si>
  <si>
    <r>
      <t>Čermeľská cesta</t>
    </r>
    <r>
      <rPr>
        <sz val="10"/>
        <rFont val="Arial CE"/>
        <family val="2"/>
      </rPr>
      <t xml:space="preserve"> - Suchodolinská 1x</t>
    </r>
  </si>
  <si>
    <t>16 / Nad Jazerom</t>
  </si>
  <si>
    <r>
      <t>Festivalové námestie</t>
    </r>
    <r>
      <rPr>
        <sz val="10"/>
        <rFont val="Arial CE"/>
        <family val="2"/>
      </rPr>
      <t xml:space="preserve"> - Amfiteáter</t>
    </r>
  </si>
  <si>
    <r>
      <t>Watsonova</t>
    </r>
    <r>
      <rPr>
        <sz val="10"/>
        <rFont val="Arial CE"/>
        <family val="0"/>
      </rPr>
      <t xml:space="preserve"> - Obchodná akadémia</t>
    </r>
  </si>
  <si>
    <r>
      <t>Watsonova</t>
    </r>
    <r>
      <rPr>
        <sz val="10"/>
        <rFont val="Arial CE"/>
        <family val="0"/>
      </rPr>
      <t xml:space="preserve"> - štadión TU, Botan.záhrada</t>
    </r>
  </si>
  <si>
    <r>
      <t>Watsonova</t>
    </r>
    <r>
      <rPr>
        <sz val="10"/>
        <rFont val="Arial CE"/>
        <family val="2"/>
      </rPr>
      <t xml:space="preserve"> - Krajský úrad</t>
    </r>
  </si>
  <si>
    <r>
      <t xml:space="preserve">Hlinkova - </t>
    </r>
    <r>
      <rPr>
        <sz val="10"/>
        <rFont val="Arial CE"/>
        <family val="0"/>
      </rPr>
      <t>Krajský úrad</t>
    </r>
  </si>
  <si>
    <r>
      <t xml:space="preserve">Hlinkova </t>
    </r>
    <r>
      <rPr>
        <sz val="10"/>
        <rFont val="Arial CE"/>
        <family val="2"/>
      </rPr>
      <t>- OD MIER</t>
    </r>
  </si>
  <si>
    <r>
      <t>Hlinkova</t>
    </r>
    <r>
      <rPr>
        <sz val="10"/>
        <rFont val="Arial CE"/>
        <family val="0"/>
      </rPr>
      <t xml:space="preserve"> - Pri hati</t>
    </r>
  </si>
  <si>
    <r>
      <t>Hlinkova</t>
    </r>
    <r>
      <rPr>
        <sz val="10"/>
        <rFont val="Arial CE"/>
        <family val="2"/>
      </rPr>
      <t xml:space="preserve"> - MH Tesco +ucho TESCO</t>
    </r>
  </si>
  <si>
    <r>
      <t>Národná trieda</t>
    </r>
    <r>
      <rPr>
        <sz val="10"/>
        <rFont val="Arial CE"/>
        <family val="2"/>
      </rPr>
      <t xml:space="preserve"> - Vodárenská</t>
    </r>
  </si>
  <si>
    <r>
      <t>Národná trieda</t>
    </r>
    <r>
      <rPr>
        <sz val="10"/>
        <rFont val="Arial CE"/>
        <family val="2"/>
      </rPr>
      <t xml:space="preserve"> - OD MIER</t>
    </r>
  </si>
  <si>
    <r>
      <t>Národná trieda</t>
    </r>
    <r>
      <rPr>
        <sz val="10"/>
        <rFont val="Arial CE"/>
        <family val="2"/>
      </rPr>
      <t xml:space="preserve"> - OD BETA</t>
    </r>
  </si>
  <si>
    <r>
      <t>B. Nemcovej</t>
    </r>
    <r>
      <rPr>
        <sz val="10"/>
        <rFont val="Arial CE"/>
        <family val="2"/>
      </rPr>
      <t xml:space="preserve"> - Technická univerzita</t>
    </r>
  </si>
  <si>
    <r>
      <t>B. Nemcovej</t>
    </r>
    <r>
      <rPr>
        <sz val="10"/>
        <rFont val="Arial CE"/>
        <family val="2"/>
      </rPr>
      <t xml:space="preserve"> - štadión TU</t>
    </r>
  </si>
  <si>
    <r>
      <t>Letná</t>
    </r>
    <r>
      <rPr>
        <sz val="10"/>
        <rFont val="Arial CE"/>
        <family val="2"/>
      </rPr>
      <t xml:space="preserve"> - Technická univerzita</t>
    </r>
  </si>
  <si>
    <r>
      <t>Čermeľská cesta</t>
    </r>
    <r>
      <rPr>
        <sz val="10"/>
        <rFont val="Arial CE"/>
        <family val="2"/>
      </rPr>
      <t xml:space="preserve"> - štadión Lokomotívy</t>
    </r>
  </si>
  <si>
    <r>
      <t>Čermeľská cesta</t>
    </r>
    <r>
      <rPr>
        <sz val="10"/>
        <rFont val="Arial CE"/>
        <family val="2"/>
      </rPr>
      <t xml:space="preserve"> - Letecká</t>
    </r>
  </si>
  <si>
    <r>
      <t>Čermeľská cesta</t>
    </r>
    <r>
      <rPr>
        <sz val="10"/>
        <rFont val="Arial CE"/>
        <family val="2"/>
      </rPr>
      <t xml:space="preserve"> - Suchodolinská</t>
    </r>
  </si>
  <si>
    <r>
      <t xml:space="preserve">Levočská - </t>
    </r>
    <r>
      <rPr>
        <sz val="10"/>
        <rFont val="Arial"/>
        <family val="2"/>
      </rPr>
      <t>za poštou</t>
    </r>
  </si>
  <si>
    <r>
      <t xml:space="preserve">Irkutská - </t>
    </r>
    <r>
      <rPr>
        <sz val="10"/>
        <rFont val="Arial"/>
        <family val="2"/>
      </rPr>
      <t>pred poliklinikou</t>
    </r>
  </si>
  <si>
    <t>Ždiarska 3x</t>
  </si>
  <si>
    <r>
      <t>Krematórium</t>
    </r>
    <r>
      <rPr>
        <sz val="10"/>
        <rFont val="Arial"/>
        <family val="2"/>
      </rPr>
      <t xml:space="preserve"> - parkoviská </t>
    </r>
  </si>
  <si>
    <r>
      <t xml:space="preserve">Rastislavova- </t>
    </r>
    <r>
      <rPr>
        <sz val="10"/>
        <rFont val="Arial"/>
        <family val="2"/>
      </rPr>
      <t>pred pol.Juh</t>
    </r>
  </si>
  <si>
    <r>
      <t>Južná tr.</t>
    </r>
    <r>
      <rPr>
        <sz val="10"/>
        <rFont val="Arial"/>
        <family val="2"/>
      </rPr>
      <t xml:space="preserve"> pred hotel. Akadémia</t>
    </r>
  </si>
  <si>
    <r>
      <t>Vojvodská</t>
    </r>
    <r>
      <rPr>
        <sz val="10"/>
        <rFont val="Arial"/>
        <family val="2"/>
      </rPr>
      <t xml:space="preserve"> - blok č. 2 - 4</t>
    </r>
  </si>
  <si>
    <r>
      <t>Vojvodská</t>
    </r>
    <r>
      <rPr>
        <sz val="10"/>
        <rFont val="Arial"/>
        <family val="2"/>
      </rPr>
      <t xml:space="preserve"> - pred malomatráž.blokmi</t>
    </r>
  </si>
  <si>
    <r>
      <t>Južná tireda</t>
    </r>
    <r>
      <rPr>
        <sz val="10"/>
        <rFont val="Arial"/>
        <family val="2"/>
      </rPr>
      <t>-pri podchode Mudroňova</t>
    </r>
  </si>
  <si>
    <r>
      <t>Palárikova</t>
    </r>
    <r>
      <rPr>
        <sz val="10"/>
        <rFont val="Arial"/>
        <family val="2"/>
      </rPr>
      <t xml:space="preserve"> 1-3</t>
    </r>
  </si>
  <si>
    <r>
      <t>Palárikova</t>
    </r>
    <r>
      <rPr>
        <sz val="10"/>
        <rFont val="Arial"/>
        <family val="2"/>
      </rPr>
      <t xml:space="preserve"> 5-7</t>
    </r>
  </si>
  <si>
    <r>
      <t xml:space="preserve">Palárikova </t>
    </r>
    <r>
      <rPr>
        <sz val="10"/>
        <rFont val="Arial"/>
        <family val="2"/>
      </rPr>
      <t>9-11</t>
    </r>
  </si>
  <si>
    <r>
      <t>Turgenevova-</t>
    </r>
    <r>
      <rPr>
        <sz val="10"/>
        <rFont val="Arial"/>
        <family val="2"/>
      </rPr>
      <t>pred bl.23-27</t>
    </r>
  </si>
  <si>
    <r>
      <t>Kuzmányho</t>
    </r>
    <r>
      <rPr>
        <sz val="10"/>
        <rFont val="Arial"/>
        <family val="2"/>
      </rPr>
      <t xml:space="preserve"> - blok č. 13 - 17</t>
    </r>
  </si>
  <si>
    <r>
      <t xml:space="preserve">Zvolenská </t>
    </r>
    <r>
      <rPr>
        <sz val="10"/>
        <rFont val="Arial"/>
        <family val="2"/>
      </rPr>
      <t>- len pred RD</t>
    </r>
  </si>
  <si>
    <r>
      <t>Čermeľská cesta</t>
    </r>
    <r>
      <rPr>
        <sz val="10"/>
        <rFont val="Arial CE"/>
        <family val="2"/>
      </rPr>
      <t xml:space="preserve"> - Čermeľ</t>
    </r>
  </si>
  <si>
    <r>
      <t>Kostolianska</t>
    </r>
    <r>
      <rPr>
        <sz val="10"/>
        <rFont val="Arial CE"/>
        <family val="2"/>
      </rPr>
      <t xml:space="preserve"> - Májová</t>
    </r>
  </si>
  <si>
    <r>
      <t>Kostolianska</t>
    </r>
    <r>
      <rPr>
        <sz val="10"/>
        <rFont val="Arial CE"/>
        <family val="2"/>
      </rPr>
      <t xml:space="preserve"> - Anička</t>
    </r>
  </si>
  <si>
    <r>
      <t>Kostolianska</t>
    </r>
    <r>
      <rPr>
        <sz val="10"/>
        <rFont val="Arial CE"/>
        <family val="2"/>
      </rPr>
      <t xml:space="preserve"> - Chrastie</t>
    </r>
  </si>
  <si>
    <r>
      <t>Kavečianska cesta</t>
    </r>
    <r>
      <rPr>
        <sz val="10"/>
        <rFont val="Arial CE"/>
        <family val="2"/>
      </rPr>
      <t xml:space="preserve"> - Atletická</t>
    </r>
  </si>
  <si>
    <r>
      <t>Stará spišská cesta</t>
    </r>
    <r>
      <rPr>
        <sz val="10"/>
        <rFont val="Arial CE"/>
        <family val="2"/>
      </rPr>
      <t xml:space="preserve"> - Sládkovičova</t>
    </r>
  </si>
  <si>
    <r>
      <t>Stará spišská cesta</t>
    </r>
    <r>
      <rPr>
        <sz val="10"/>
        <rFont val="Arial CE"/>
        <family val="2"/>
      </rPr>
      <t xml:space="preserve"> - Krupinská</t>
    </r>
  </si>
  <si>
    <r>
      <t>Stará spišská cesta</t>
    </r>
    <r>
      <rPr>
        <sz val="10"/>
        <rFont val="Arial CE"/>
        <family val="2"/>
      </rPr>
      <t xml:space="preserve"> - Baňa</t>
    </r>
  </si>
  <si>
    <r>
      <t xml:space="preserve">Slovenská </t>
    </r>
    <r>
      <rPr>
        <sz val="10"/>
        <rFont val="Arial CE"/>
        <family val="2"/>
      </rPr>
      <t>- Svornosti</t>
    </r>
  </si>
  <si>
    <r>
      <t>Slovenská</t>
    </r>
    <r>
      <rPr>
        <sz val="10"/>
        <rFont val="Arial CE"/>
        <family val="2"/>
      </rPr>
      <t xml:space="preserve"> - Pri hati</t>
    </r>
  </si>
  <si>
    <r>
      <t>Jedlíková</t>
    </r>
    <r>
      <rPr>
        <sz val="10"/>
        <rFont val="Arial CE"/>
        <family val="2"/>
      </rPr>
      <t xml:space="preserve"> - Stodolová</t>
    </r>
  </si>
  <si>
    <r>
      <t>Trieda KVP</t>
    </r>
    <r>
      <rPr>
        <sz val="10"/>
        <rFont val="Arial CE"/>
        <family val="2"/>
      </rPr>
      <t xml:space="preserve"> - Starozágorska</t>
    </r>
  </si>
  <si>
    <r>
      <t>Trieda KVP</t>
    </r>
    <r>
      <rPr>
        <sz val="10"/>
        <rFont val="Arial CE"/>
        <family val="0"/>
      </rPr>
      <t xml:space="preserve"> - Miestný úrad</t>
    </r>
  </si>
  <si>
    <r>
      <t>Trieda KVP</t>
    </r>
    <r>
      <rPr>
        <sz val="10"/>
        <rFont val="Arial CE"/>
        <family val="2"/>
      </rPr>
      <t xml:space="preserve"> - Poliklinika</t>
    </r>
  </si>
  <si>
    <r>
      <t>Trieda KVP</t>
    </r>
    <r>
      <rPr>
        <sz val="10"/>
        <rFont val="Arial CE"/>
        <family val="0"/>
      </rPr>
      <t xml:space="preserve"> - Pod mostom</t>
    </r>
  </si>
  <si>
    <r>
      <t>Trieda KVP</t>
    </r>
    <r>
      <rPr>
        <sz val="10"/>
        <rFont val="Arial CE"/>
        <family val="2"/>
      </rPr>
      <t xml:space="preserve"> - Drábová</t>
    </r>
  </si>
  <si>
    <r>
      <t xml:space="preserve">Trieda KVP </t>
    </r>
    <r>
      <rPr>
        <sz val="10"/>
        <rFont val="Arial CE"/>
        <family val="0"/>
      </rPr>
      <t>- Kremnická</t>
    </r>
  </si>
  <si>
    <r>
      <t xml:space="preserve">Trieda KVP </t>
    </r>
    <r>
      <rPr>
        <sz val="10"/>
        <rFont val="Arial CE"/>
        <family val="0"/>
      </rPr>
      <t>- Rázcestie</t>
    </r>
  </si>
  <si>
    <r>
      <t>Moskovská</t>
    </r>
    <r>
      <rPr>
        <sz val="10"/>
        <rFont val="Arial CE"/>
        <family val="2"/>
      </rPr>
      <t xml:space="preserve">  </t>
    </r>
  </si>
  <si>
    <r>
      <t>Moskovská</t>
    </r>
    <r>
      <rPr>
        <sz val="10"/>
        <rFont val="Arial CE"/>
        <family val="2"/>
      </rPr>
      <t xml:space="preserve"> - most</t>
    </r>
  </si>
  <si>
    <r>
      <t>Moskovská</t>
    </r>
    <r>
      <rPr>
        <sz val="10"/>
        <rFont val="Arial CE"/>
        <family val="2"/>
      </rPr>
      <t xml:space="preserve"> - Diamantová</t>
    </r>
  </si>
  <si>
    <r>
      <t xml:space="preserve">Bukovecká </t>
    </r>
    <r>
      <rPr>
        <sz val="10"/>
        <rFont val="Arial CE"/>
        <family val="0"/>
      </rPr>
      <t>- Tepláreň</t>
    </r>
    <r>
      <rPr>
        <b/>
        <sz val="10"/>
        <rFont val="Arial CE"/>
        <family val="0"/>
      </rPr>
      <t xml:space="preserve"> </t>
    </r>
  </si>
  <si>
    <t>z toho štátne cesty spolu</t>
  </si>
  <si>
    <t>zastávky MHD+priľahlé chodníky</t>
  </si>
  <si>
    <r>
      <t>Moskovská</t>
    </r>
    <r>
      <rPr>
        <sz val="10"/>
        <rFont val="Arial CE"/>
        <family val="2"/>
      </rPr>
      <t xml:space="preserve"> - Hodonínska</t>
    </r>
  </si>
  <si>
    <r>
      <t>Klimkovičová</t>
    </r>
    <r>
      <rPr>
        <sz val="10"/>
        <rFont val="Arial CE"/>
        <family val="2"/>
      </rPr>
      <t xml:space="preserve"> - Janigova</t>
    </r>
  </si>
  <si>
    <r>
      <t>Klimkovičová</t>
    </r>
    <r>
      <rPr>
        <sz val="10"/>
        <rFont val="Arial CE"/>
        <family val="2"/>
      </rPr>
      <t xml:space="preserve"> - Kláštor</t>
    </r>
  </si>
  <si>
    <r>
      <t>Ondavská</t>
    </r>
    <r>
      <rPr>
        <sz val="10"/>
        <rFont val="Arial CE"/>
        <family val="2"/>
      </rPr>
      <t xml:space="preserve"> - nemocnica - Považská</t>
    </r>
  </si>
  <si>
    <r>
      <t>Ondavská</t>
    </r>
    <r>
      <rPr>
        <sz val="10"/>
        <rFont val="Arial CE"/>
        <family val="2"/>
      </rPr>
      <t xml:space="preserve"> - poliklinika</t>
    </r>
  </si>
  <si>
    <r>
      <t>Tr.SNP-</t>
    </r>
    <r>
      <rPr>
        <sz val="10"/>
        <rFont val="Arial CE"/>
        <family val="0"/>
      </rPr>
      <t>poliklinika</t>
    </r>
  </si>
  <si>
    <r>
      <t xml:space="preserve">Ipeľská - </t>
    </r>
    <r>
      <rPr>
        <sz val="10"/>
        <rFont val="Arial CE"/>
        <family val="0"/>
      </rPr>
      <t>Sokolovská</t>
    </r>
  </si>
  <si>
    <r>
      <t>Toryská</t>
    </r>
    <r>
      <rPr>
        <sz val="10"/>
        <rFont val="Arial CE"/>
        <family val="2"/>
      </rPr>
      <t xml:space="preserve"> - Lidl</t>
    </r>
  </si>
  <si>
    <r>
      <t>Toryská</t>
    </r>
    <r>
      <rPr>
        <sz val="10"/>
        <rFont val="Arial CE"/>
        <family val="2"/>
      </rPr>
      <t xml:space="preserve"> - Mestský magistrát</t>
    </r>
  </si>
  <si>
    <r>
      <t>Toryská</t>
    </r>
    <r>
      <rPr>
        <sz val="10"/>
        <rFont val="Arial CE"/>
        <family val="2"/>
      </rPr>
      <t xml:space="preserve"> - Ružová</t>
    </r>
  </si>
  <si>
    <r>
      <t>Tr.SNP</t>
    </r>
    <r>
      <rPr>
        <sz val="10"/>
        <rFont val="Arial CE"/>
        <family val="2"/>
      </rPr>
      <t xml:space="preserve"> - Ferocentrum</t>
    </r>
  </si>
  <si>
    <r>
      <t>Bardejovská</t>
    </r>
    <r>
      <rPr>
        <sz val="10"/>
        <rFont val="Arial CE"/>
        <family val="0"/>
      </rPr>
      <t xml:space="preserve"> - Michalovská</t>
    </r>
  </si>
  <si>
    <r>
      <t>Bardejovská</t>
    </r>
    <r>
      <rPr>
        <sz val="10"/>
        <rFont val="Arial CE"/>
        <family val="0"/>
      </rPr>
      <t xml:space="preserve"> - DPMK</t>
    </r>
  </si>
  <si>
    <r>
      <t>Popradská</t>
    </r>
    <r>
      <rPr>
        <sz val="10"/>
        <rFont val="Arial CE"/>
        <family val="0"/>
      </rPr>
      <t xml:space="preserve"> - Hronská</t>
    </r>
  </si>
  <si>
    <r>
      <t>Popradská</t>
    </r>
    <r>
      <rPr>
        <sz val="10"/>
        <rFont val="Arial CE"/>
        <family val="2"/>
      </rPr>
      <t xml:space="preserve"> - Hodonínska</t>
    </r>
  </si>
  <si>
    <r>
      <t>Popradská</t>
    </r>
    <r>
      <rPr>
        <sz val="10"/>
        <rFont val="Arial CE"/>
        <family val="0"/>
      </rPr>
      <t xml:space="preserve"> - Žilinská</t>
    </r>
  </si>
  <si>
    <r>
      <t>Popradská</t>
    </r>
    <r>
      <rPr>
        <sz val="10"/>
        <rFont val="Arial CE"/>
        <family val="2"/>
      </rPr>
      <t xml:space="preserve"> - Trebišovská</t>
    </r>
  </si>
  <si>
    <r>
      <t>Rastislavova</t>
    </r>
    <r>
      <rPr>
        <sz val="10"/>
        <rFont val="Arial CE"/>
        <family val="2"/>
      </rPr>
      <t xml:space="preserve"> - Dom umenia</t>
    </r>
  </si>
  <si>
    <r>
      <t>Rastislavova</t>
    </r>
    <r>
      <rPr>
        <sz val="10"/>
        <rFont val="Arial CE"/>
        <family val="2"/>
      </rPr>
      <t xml:space="preserve"> - Skladná</t>
    </r>
  </si>
  <si>
    <r>
      <t>Rastislavová-</t>
    </r>
    <r>
      <rPr>
        <sz val="10"/>
        <rFont val="Arial CE"/>
        <family val="2"/>
      </rPr>
      <t>Pasteurova</t>
    </r>
  </si>
  <si>
    <r>
      <t>Rastislavova</t>
    </r>
    <r>
      <rPr>
        <sz val="10"/>
        <rFont val="Arial CE"/>
        <family val="2"/>
      </rPr>
      <t xml:space="preserve"> - Poliklinika Juh</t>
    </r>
  </si>
  <si>
    <r>
      <t>Gemerská-</t>
    </r>
    <r>
      <rPr>
        <sz val="10"/>
        <rFont val="Arial CE"/>
        <family val="2"/>
      </rPr>
      <t xml:space="preserve"> FN smer Carref.</t>
    </r>
  </si>
  <si>
    <r>
      <t>Gemerská-</t>
    </r>
    <r>
      <rPr>
        <sz val="10"/>
        <rFont val="Arial CE"/>
        <family val="2"/>
      </rPr>
      <t xml:space="preserve"> Železníky</t>
    </r>
  </si>
  <si>
    <r>
      <t>Alejová</t>
    </r>
    <r>
      <rPr>
        <sz val="10"/>
        <rFont val="Arial CE"/>
        <family val="2"/>
      </rPr>
      <t xml:space="preserve"> - Všešportový areál</t>
    </r>
  </si>
  <si>
    <r>
      <t>Pri Prachárni-</t>
    </r>
    <r>
      <rPr>
        <sz val="10"/>
        <rFont val="Arial CE"/>
        <family val="2"/>
      </rPr>
      <t>HM Carrefour</t>
    </r>
  </si>
  <si>
    <r>
      <t>Rastislavova</t>
    </r>
    <r>
      <rPr>
        <sz val="10"/>
        <rFont val="Arial CE"/>
        <family val="2"/>
      </rPr>
      <t xml:space="preserve"> - Cintorín</t>
    </r>
  </si>
  <si>
    <r>
      <t>Rastislavova</t>
    </r>
    <r>
      <rPr>
        <sz val="10"/>
        <rFont val="Arial CE"/>
        <family val="2"/>
      </rPr>
      <t xml:space="preserve"> - Poľská</t>
    </r>
  </si>
  <si>
    <r>
      <t>Rastislavova</t>
    </r>
    <r>
      <rPr>
        <sz val="10"/>
        <rFont val="Arial CE"/>
        <family val="2"/>
      </rPr>
      <t xml:space="preserve"> - Triton</t>
    </r>
  </si>
  <si>
    <r>
      <t xml:space="preserve">Jantárová </t>
    </r>
    <r>
      <rPr>
        <sz val="10"/>
        <rFont val="Arial CE"/>
        <family val="2"/>
      </rPr>
      <t>- Senný trh</t>
    </r>
  </si>
  <si>
    <r>
      <t>Jantárová</t>
    </r>
    <r>
      <rPr>
        <sz val="10"/>
        <rFont val="Arial CE"/>
        <family val="2"/>
      </rPr>
      <t xml:space="preserve"> - rušňové depo</t>
    </r>
  </si>
  <si>
    <r>
      <t xml:space="preserve">Jantárová </t>
    </r>
    <r>
      <rPr>
        <sz val="10"/>
        <rFont val="Arial CE"/>
        <family val="2"/>
      </rPr>
      <t>- Malá stanica</t>
    </r>
  </si>
  <si>
    <r>
      <t>Jantárová</t>
    </r>
    <r>
      <rPr>
        <sz val="10"/>
        <rFont val="Arial CE"/>
        <family val="2"/>
      </rPr>
      <t xml:space="preserve"> - hotel Strojár</t>
    </r>
  </si>
  <si>
    <r>
      <t>Južná trieda</t>
    </r>
    <r>
      <rPr>
        <sz val="10"/>
        <rFont val="Arial CE"/>
        <family val="2"/>
      </rPr>
      <t xml:space="preserve"> - Hotel STROJÁR</t>
    </r>
  </si>
  <si>
    <r>
      <t>Južná trieda</t>
    </r>
    <r>
      <rPr>
        <sz val="10"/>
        <rFont val="Arial CE"/>
        <family val="2"/>
      </rPr>
      <t xml:space="preserve"> - Dom dôchodcov</t>
    </r>
  </si>
  <si>
    <r>
      <t>Nižné Kapustníky</t>
    </r>
    <r>
      <rPr>
        <sz val="10"/>
        <rFont val="Arial CE"/>
        <family val="2"/>
      </rPr>
      <t xml:space="preserve"> - VSS križovatka</t>
    </r>
  </si>
  <si>
    <r>
      <t>Osloboditeľov</t>
    </r>
    <r>
      <rPr>
        <sz val="10"/>
        <rFont val="Arial CE"/>
        <family val="2"/>
      </rPr>
      <t xml:space="preserve"> - VSS križovatka</t>
    </r>
  </si>
  <si>
    <r>
      <t>Osloboditeľov</t>
    </r>
    <r>
      <rPr>
        <sz val="10"/>
        <rFont val="Arial CE"/>
        <family val="0"/>
      </rPr>
      <t xml:space="preserve"> - VSS</t>
    </r>
  </si>
  <si>
    <r>
      <t xml:space="preserve">Osloboditeľov </t>
    </r>
    <r>
      <rPr>
        <sz val="10"/>
        <rFont val="Arial CE"/>
        <family val="2"/>
      </rPr>
      <t>- Hečkova</t>
    </r>
  </si>
  <si>
    <r>
      <t>Osloboditeľov</t>
    </r>
    <r>
      <rPr>
        <sz val="10"/>
        <rFont val="Arial CE"/>
        <family val="0"/>
      </rPr>
      <t xml:space="preserve"> - Podnikateľská</t>
    </r>
  </si>
  <si>
    <r>
      <t>Barca</t>
    </r>
    <r>
      <rPr>
        <sz val="10"/>
        <rFont val="Arial CE"/>
        <family val="2"/>
      </rPr>
      <t xml:space="preserve"> - Hečkova</t>
    </r>
  </si>
  <si>
    <r>
      <t>Barca</t>
    </r>
    <r>
      <rPr>
        <sz val="10"/>
        <rFont val="Arial CE"/>
        <family val="2"/>
      </rPr>
      <t xml:space="preserve"> - Teplého</t>
    </r>
  </si>
  <si>
    <r>
      <t>Slanecká-</t>
    </r>
    <r>
      <rPr>
        <sz val="10"/>
        <rFont val="Arial CE"/>
        <family val="2"/>
      </rPr>
      <t>OC Važec</t>
    </r>
  </si>
  <si>
    <r>
      <t>Slanecká-</t>
    </r>
    <r>
      <rPr>
        <sz val="10"/>
        <rFont val="Arial CE"/>
        <family val="2"/>
      </rPr>
      <t>Rovníková</t>
    </r>
  </si>
  <si>
    <r>
      <t>Napájadlá-</t>
    </r>
    <r>
      <rPr>
        <sz val="10"/>
        <rFont val="Arial CE"/>
        <family val="2"/>
      </rPr>
      <t>Mlyn</t>
    </r>
  </si>
  <si>
    <r>
      <t xml:space="preserve">Napájadlá- </t>
    </r>
    <r>
      <rPr>
        <sz val="10"/>
        <rFont val="Arial CE"/>
        <family val="2"/>
      </rPr>
      <t>Hydina</t>
    </r>
  </si>
  <si>
    <r>
      <t>Slanecká-</t>
    </r>
    <r>
      <rPr>
        <sz val="10"/>
        <rFont val="Arial CE"/>
        <family val="2"/>
      </rPr>
      <t>nadjazd sm.centr.</t>
    </r>
  </si>
  <si>
    <r>
      <t>Slanecká-</t>
    </r>
    <r>
      <rPr>
        <sz val="10"/>
        <rFont val="Arial CE"/>
        <family val="2"/>
      </rPr>
      <t>nadjazd sm.Krásna</t>
    </r>
  </si>
  <si>
    <r>
      <t>Slanecká -</t>
    </r>
    <r>
      <rPr>
        <sz val="10"/>
        <rFont val="Arial CE"/>
        <family val="2"/>
      </rPr>
      <t>OC Bukovec</t>
    </r>
  </si>
  <si>
    <r>
      <t>Slanecká -</t>
    </r>
    <r>
      <rPr>
        <sz val="10"/>
        <rFont val="Arial CE"/>
        <family val="2"/>
      </rPr>
      <t>Tepláreň</t>
    </r>
  </si>
  <si>
    <r>
      <t>Južné nábrežie</t>
    </r>
    <r>
      <rPr>
        <sz val="10"/>
        <rFont val="Arial CE"/>
        <family val="2"/>
      </rPr>
      <t xml:space="preserve"> - štadión</t>
    </r>
  </si>
  <si>
    <r>
      <t>Južné nábrežie</t>
    </r>
    <r>
      <rPr>
        <sz val="10"/>
        <rFont val="Arial CE"/>
        <family val="2"/>
      </rPr>
      <t xml:space="preserve"> - BPMK</t>
    </r>
  </si>
  <si>
    <r>
      <t>Južné nábrežie</t>
    </r>
    <r>
      <rPr>
        <sz val="10"/>
        <rFont val="Arial CE"/>
        <family val="2"/>
      </rPr>
      <t xml:space="preserve"> - Viničná</t>
    </r>
  </si>
  <si>
    <r>
      <t xml:space="preserve">Južné nábrežie </t>
    </r>
    <r>
      <rPr>
        <sz val="10"/>
        <rFont val="Arial CE"/>
        <family val="2"/>
      </rPr>
      <t>- Gymnázium</t>
    </r>
  </si>
  <si>
    <r>
      <t>Južné nábrežie</t>
    </r>
    <r>
      <rPr>
        <sz val="10"/>
        <rFont val="Arial CE"/>
        <family val="2"/>
      </rPr>
      <t xml:space="preserve"> - Ovsená</t>
    </r>
  </si>
  <si>
    <r>
      <t>Tr.L.Svobodu</t>
    </r>
    <r>
      <rPr>
        <sz val="10"/>
        <rFont val="Arial CE"/>
        <family val="2"/>
      </rPr>
      <t xml:space="preserve"> - Kalinovská</t>
    </r>
  </si>
  <si>
    <r>
      <t>Tr.L.Svobodu</t>
    </r>
    <r>
      <rPr>
        <sz val="10"/>
        <rFont val="Arial CE"/>
        <family val="2"/>
      </rPr>
      <t xml:space="preserve"> - Fábryho</t>
    </r>
  </si>
  <si>
    <r>
      <t>Tr.L.Svobodu -</t>
    </r>
    <r>
      <rPr>
        <sz val="10"/>
        <rFont val="Arial CE"/>
        <family val="2"/>
      </rPr>
      <t xml:space="preserve"> Poliklinika</t>
    </r>
  </si>
  <si>
    <r>
      <t xml:space="preserve">Marš.Koneva - </t>
    </r>
    <r>
      <rPr>
        <sz val="10"/>
        <rFont val="Arial CE"/>
        <family val="2"/>
      </rPr>
      <t>Poliklinika</t>
    </r>
  </si>
  <si>
    <r>
      <t xml:space="preserve">Marš.Koneva - </t>
    </r>
    <r>
      <rPr>
        <sz val="10"/>
        <rFont val="Arial CE"/>
        <family val="2"/>
      </rPr>
      <t>Exnárova</t>
    </r>
  </si>
  <si>
    <r>
      <t>Tr.L.Svobodu</t>
    </r>
    <r>
      <rPr>
        <sz val="10"/>
        <rFont val="Arial CE"/>
        <family val="2"/>
      </rPr>
      <t xml:space="preserve"> - OC Torysa</t>
    </r>
  </si>
  <si>
    <r>
      <t>Tr.L.Svobodu</t>
    </r>
    <r>
      <rPr>
        <sz val="10"/>
        <rFont val="Arial CE"/>
        <family val="2"/>
      </rPr>
      <t xml:space="preserve"> - OC Hornád</t>
    </r>
  </si>
  <si>
    <r>
      <t>Tr.L.Svobodu</t>
    </r>
    <r>
      <rPr>
        <sz val="10"/>
        <rFont val="Arial CE"/>
        <family val="2"/>
      </rPr>
      <t xml:space="preserve"> - MÚ</t>
    </r>
  </si>
  <si>
    <r>
      <t xml:space="preserve">Lingov - </t>
    </r>
    <r>
      <rPr>
        <sz val="10"/>
        <rFont val="Arial CE"/>
        <family val="2"/>
      </rPr>
      <t>otočka+Sm.Tr.L.Sv.</t>
    </r>
  </si>
  <si>
    <r>
      <t xml:space="preserve">Herlianska </t>
    </r>
    <r>
      <rPr>
        <sz val="10"/>
        <rFont val="Arial CE"/>
        <family val="2"/>
      </rPr>
      <t>- Lingov</t>
    </r>
  </si>
  <si>
    <r>
      <t xml:space="preserve">Sv. Ladislava - </t>
    </r>
    <r>
      <rPr>
        <sz val="10"/>
        <rFont val="Arial CE"/>
        <family val="0"/>
      </rPr>
      <t>Kultúrne stredisko</t>
    </r>
  </si>
  <si>
    <r>
      <t>Sečovská cesta</t>
    </r>
    <r>
      <rPr>
        <sz val="10"/>
        <rFont val="Arial CE"/>
        <family val="2"/>
      </rPr>
      <t xml:space="preserve"> - Vyšné Opátske</t>
    </r>
  </si>
  <si>
    <r>
      <t>Ázijská trieda</t>
    </r>
    <r>
      <rPr>
        <sz val="10"/>
        <rFont val="Arial CE"/>
        <family val="2"/>
      </rPr>
      <t xml:space="preserve"> - Sofijská</t>
    </r>
  </si>
  <si>
    <r>
      <t>Ázijská trieda</t>
    </r>
    <r>
      <rPr>
        <sz val="10"/>
        <rFont val="Arial CE"/>
        <family val="0"/>
      </rPr>
      <t xml:space="preserve"> - Belehradská</t>
    </r>
  </si>
  <si>
    <r>
      <t>Ázijská trieda</t>
    </r>
    <r>
      <rPr>
        <sz val="10"/>
        <rFont val="Arial CE"/>
        <family val="0"/>
      </rPr>
      <t xml:space="preserve"> - Hanojská</t>
    </r>
  </si>
  <si>
    <r>
      <t>Európska trieda</t>
    </r>
    <r>
      <rPr>
        <sz val="10"/>
        <rFont val="Arial CE"/>
        <family val="2"/>
      </rPr>
      <t xml:space="preserve"> - Berlínska</t>
    </r>
  </si>
  <si>
    <r>
      <t>Americká trieda</t>
    </r>
    <r>
      <rPr>
        <sz val="10"/>
        <rFont val="Arial CE"/>
        <family val="2"/>
      </rPr>
      <t xml:space="preserve"> - Kostol</t>
    </r>
  </si>
  <si>
    <r>
      <t>Americká trieda</t>
    </r>
    <r>
      <rPr>
        <sz val="10"/>
        <rFont val="Arial CE"/>
        <family val="0"/>
      </rPr>
      <t xml:space="preserve"> - Miestny úrad</t>
    </r>
  </si>
  <si>
    <r>
      <t>Americká trieda</t>
    </r>
    <r>
      <rPr>
        <sz val="10"/>
        <rFont val="Arial CE"/>
        <family val="2"/>
      </rPr>
      <t xml:space="preserve"> - Madridská</t>
    </r>
  </si>
  <si>
    <r>
      <t>Ťahanovská</t>
    </r>
    <r>
      <rPr>
        <sz val="10"/>
        <rFont val="Arial CE"/>
        <family val="2"/>
      </rPr>
      <t xml:space="preserve"> - Kostol</t>
    </r>
  </si>
  <si>
    <r>
      <t xml:space="preserve">Ťahanovská - </t>
    </r>
    <r>
      <rPr>
        <sz val="10"/>
        <rFont val="Arial CE"/>
        <family val="0"/>
      </rPr>
      <t>Žel.zastávka</t>
    </r>
  </si>
  <si>
    <r>
      <t>Magnezitárska</t>
    </r>
    <r>
      <rPr>
        <sz val="10"/>
        <rFont val="Arial CE"/>
        <family val="2"/>
      </rPr>
      <t xml:space="preserve"> - ZŠ</t>
    </r>
  </si>
  <si>
    <r>
      <t>Magnezitárska</t>
    </r>
    <r>
      <rPr>
        <sz val="10"/>
        <rFont val="Arial CE"/>
        <family val="2"/>
      </rPr>
      <t xml:space="preserve"> </t>
    </r>
  </si>
  <si>
    <r>
      <t>Magnezitárska</t>
    </r>
    <r>
      <rPr>
        <sz val="10"/>
        <rFont val="Arial CE"/>
        <family val="2"/>
      </rPr>
      <t xml:space="preserve"> - Slovnaft</t>
    </r>
  </si>
  <si>
    <r>
      <t>Prešovská</t>
    </r>
    <r>
      <rPr>
        <sz val="10"/>
        <rFont val="Arial CE"/>
        <family val="2"/>
      </rPr>
      <t xml:space="preserve"> - Termostav</t>
    </r>
  </si>
  <si>
    <r>
      <t>Prešovská</t>
    </r>
    <r>
      <rPr>
        <sz val="10"/>
        <rFont val="Arial CE"/>
        <family val="2"/>
      </rPr>
      <t xml:space="preserve"> - Vo výmoli</t>
    </r>
  </si>
  <si>
    <r>
      <t>Prešovská</t>
    </r>
    <r>
      <rPr>
        <sz val="10"/>
        <rFont val="Arial CE"/>
        <family val="2"/>
      </rPr>
      <t xml:space="preserve"> - Pod Furčou/LA</t>
    </r>
  </si>
  <si>
    <t>10C/ St.mesto</t>
  </si>
  <si>
    <t>prechody a ostrov.na križov.</t>
  </si>
  <si>
    <t>CELKOM</t>
  </si>
  <si>
    <t>Ždiarská</t>
  </si>
  <si>
    <t>Meteorová</t>
  </si>
  <si>
    <r>
      <t>Stará spišská cesta</t>
    </r>
    <r>
      <rPr>
        <sz val="10"/>
        <rFont val="Arial CE"/>
        <family val="0"/>
      </rPr>
      <t xml:space="preserve"> - chodník pravá strana smer baňa bankov</t>
    </r>
  </si>
  <si>
    <r>
      <t xml:space="preserve">Slovenskej jednoty </t>
    </r>
    <r>
      <rPr>
        <sz val="10"/>
        <rFont val="Arial CE"/>
        <family val="0"/>
      </rPr>
      <t>(úsek od Komenského po Ťahanovské riadky)</t>
    </r>
  </si>
  <si>
    <t>Trasy MHD ( Št.cesty, MK )</t>
  </si>
  <si>
    <t>z toho mestské komunik. spolu</t>
  </si>
  <si>
    <t>Strojné čistenie:                           Hlavné trasy a trasy MHD</t>
  </si>
  <si>
    <t>Spolu hlavné trasy bez 1/A (Mosty)</t>
  </si>
  <si>
    <r>
      <t xml:space="preserve"> </t>
    </r>
    <r>
      <rPr>
        <b/>
        <sz val="10"/>
        <rFont val="Arial CE"/>
        <family val="2"/>
      </rPr>
      <t>+ chodník</t>
    </r>
    <r>
      <rPr>
        <sz val="10"/>
        <rFont val="Arial CE"/>
        <family val="0"/>
      </rPr>
      <t xml:space="preserve"> od podchodu smer Jánošíkova</t>
    </r>
  </si>
  <si>
    <r>
      <t>Toryská</t>
    </r>
    <r>
      <rPr>
        <sz val="10"/>
        <rFont val="Arial CE"/>
        <family val="0"/>
      </rPr>
      <t xml:space="preserve"> - schody od Stokráskovej k prechodom</t>
    </r>
  </si>
  <si>
    <r>
      <t>Ondavská</t>
    </r>
    <r>
      <rPr>
        <sz val="10"/>
        <rFont val="Arial CE"/>
        <family val="0"/>
      </rPr>
      <t xml:space="preserve"> - chodník - zast. MHD - vchod do nemocnice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</si>
  <si>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</si>
  <si>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</si>
  <si>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</si>
  <si>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</si>
  <si>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</si>
  <si>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</si>
  <si>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</si>
  <si>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</si>
  <si>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</si>
  <si>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</si>
  <si>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</si>
  <si>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</si>
  <si>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</si>
  <si>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</si>
  <si>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Staré mesto - ostat. kom.</t>
  </si>
  <si>
    <t>8/B</t>
  </si>
  <si>
    <t>8/A</t>
  </si>
  <si>
    <t>5/B</t>
  </si>
  <si>
    <t>5/A</t>
  </si>
  <si>
    <t>4/B</t>
  </si>
  <si>
    <t>4/A</t>
  </si>
  <si>
    <t>3/B</t>
  </si>
  <si>
    <t>3/A</t>
  </si>
  <si>
    <t>2/B</t>
  </si>
  <si>
    <t>2/A</t>
  </si>
  <si>
    <t>1/B</t>
  </si>
  <si>
    <t>1/A</t>
  </si>
  <si>
    <r>
      <t xml:space="preserve">Južná trieda </t>
    </r>
    <r>
      <rPr>
        <sz val="10"/>
        <rFont val="Arial CE"/>
        <family val="2"/>
      </rPr>
      <t>- schody oproti zast.elekt.OC ASTÓRIA +chod.</t>
    </r>
  </si>
  <si>
    <r>
      <t>Južná trieda</t>
    </r>
    <r>
      <rPr>
        <sz val="10"/>
        <rFont val="Arial CE"/>
        <family val="0"/>
      </rPr>
      <t xml:space="preserve"> - dláždené schody z chodníka smer Panelová</t>
    </r>
  </si>
  <si>
    <r>
      <t>Malá Rastislavova</t>
    </r>
    <r>
      <rPr>
        <sz val="10"/>
        <rFont val="Arial CE"/>
        <family val="0"/>
      </rPr>
      <t xml:space="preserve"> - schody za blokom Južná trieda č. 85</t>
    </r>
  </si>
  <si>
    <r>
      <t>Krakovská</t>
    </r>
    <r>
      <rPr>
        <sz val="10"/>
        <rFont val="Arial CE"/>
        <family val="0"/>
      </rPr>
      <t xml:space="preserve"> -schody pri bloku Krakovská č. 1</t>
    </r>
  </si>
  <si>
    <r>
      <t>Gemerská</t>
    </r>
    <r>
      <rPr>
        <sz val="10"/>
        <rFont val="Arial CE"/>
        <family val="0"/>
      </rPr>
      <t xml:space="preserve"> - dláždené schody od cesty smer Krakovská</t>
    </r>
  </si>
  <si>
    <r>
      <t>Gemerská</t>
    </r>
    <r>
      <rPr>
        <sz val="10"/>
        <rFont val="Arial CE"/>
        <family val="0"/>
      </rPr>
      <t xml:space="preserve"> - schody na chodníku pravá strana smer Alejová</t>
    </r>
  </si>
  <si>
    <t>ŠC</t>
  </si>
  <si>
    <r>
      <t>Gemerská</t>
    </r>
    <r>
      <rPr>
        <sz val="10"/>
        <rFont val="Arial CE"/>
        <family val="0"/>
      </rPr>
      <t xml:space="preserve"> - schody na chodníku ľavá strana smer Alejová</t>
    </r>
  </si>
  <si>
    <r>
      <t>Dunajská</t>
    </r>
    <r>
      <rPr>
        <sz val="10"/>
        <rFont val="Arial CE"/>
        <family val="0"/>
      </rPr>
      <t xml:space="preserve"> - schody z Dunajskej smer Turgenevova č. 2</t>
    </r>
  </si>
  <si>
    <r>
      <t>Dunajská</t>
    </r>
    <r>
      <rPr>
        <sz val="10"/>
        <rFont val="Arial CE"/>
        <family val="0"/>
      </rPr>
      <t xml:space="preserve"> - schody z Dunajskej na Bleskovu</t>
    </r>
  </si>
  <si>
    <r>
      <t>Turgenevova</t>
    </r>
    <r>
      <rPr>
        <sz val="10"/>
        <rFont val="Arial CE"/>
        <family val="0"/>
      </rPr>
      <t xml:space="preserve"> - schody z Turgenevovej k OC</t>
    </r>
  </si>
  <si>
    <r>
      <t>Turgenevova</t>
    </r>
    <r>
      <rPr>
        <sz val="10"/>
        <rFont val="Arial CE"/>
        <family val="0"/>
      </rPr>
      <t xml:space="preserve"> - schody medzi blokmi č. 27, 29</t>
    </r>
  </si>
  <si>
    <r>
      <t>Turgenevova</t>
    </r>
    <r>
      <rPr>
        <sz val="10"/>
        <rFont val="Arial CE"/>
        <family val="0"/>
      </rPr>
      <t xml:space="preserve"> - schody medzi ubytovňou a škôlkou +chodník</t>
    </r>
  </si>
  <si>
    <r>
      <t>komunik.-</t>
    </r>
    <r>
      <rPr>
        <sz val="10"/>
        <rFont val="Arial"/>
        <family val="2"/>
      </rPr>
      <t>od otoč.Marš.Koneva k ZUŠ</t>
    </r>
  </si>
  <si>
    <r>
      <t>Turgenevova</t>
    </r>
    <r>
      <rPr>
        <sz val="10"/>
        <rFont val="Arial CE"/>
        <family val="0"/>
      </rPr>
      <t xml:space="preserve"> - schody pri bloku č. 23</t>
    </r>
  </si>
  <si>
    <r>
      <t xml:space="preserve">Turgenevova </t>
    </r>
    <r>
      <rPr>
        <sz val="10"/>
        <rFont val="Arial CE"/>
        <family val="0"/>
      </rPr>
      <t>- schody za blokom č. 33</t>
    </r>
  </si>
  <si>
    <r>
      <t>Turgenevova</t>
    </r>
    <r>
      <rPr>
        <sz val="10"/>
        <rFont val="Arial CE"/>
        <family val="0"/>
      </rPr>
      <t xml:space="preserve"> - dláždený chodník od Ostrovského - pravá str.</t>
    </r>
  </si>
  <si>
    <r>
      <t>Poštová -</t>
    </r>
    <r>
      <rPr>
        <sz val="10"/>
        <rFont val="Arial"/>
        <family val="2"/>
      </rPr>
      <t>od Moyzes.po Mäsiars.</t>
    </r>
  </si>
  <si>
    <r>
      <t>Moskovská-</t>
    </r>
    <r>
      <rPr>
        <sz val="10"/>
        <rFont val="Arial CE"/>
        <family val="2"/>
      </rPr>
      <t>chodn.od Popradskej po most nad potokom smer KVP a chodn.na nadjazde smer Čsl.odboja</t>
    </r>
  </si>
  <si>
    <r>
      <t>Dvorkinova</t>
    </r>
    <r>
      <rPr>
        <sz val="10"/>
        <rFont val="Arial CE"/>
        <family val="0"/>
      </rPr>
      <t xml:space="preserve"> - k ÚP</t>
    </r>
  </si>
  <si>
    <r>
      <t>Mauerova</t>
    </r>
    <r>
      <rPr>
        <sz val="10"/>
        <rFont val="Arial CE"/>
        <family val="0"/>
      </rPr>
      <t xml:space="preserve"> - smer na krátku Mauerovu</t>
    </r>
  </si>
  <si>
    <r>
      <t>Buzulucká</t>
    </r>
    <r>
      <rPr>
        <sz val="10"/>
        <rFont val="Arial CE"/>
        <family val="0"/>
      </rPr>
      <t xml:space="preserve"> - k OC HORNÁD - vzadu 2x</t>
    </r>
  </si>
  <si>
    <r>
      <t>Štúrova</t>
    </r>
    <r>
      <rPr>
        <sz val="10"/>
        <rFont val="Arial CE"/>
        <family val="0"/>
      </rPr>
      <t xml:space="preserve"> - od Moyzes.po Toryskú + oproti pred Steel Arénou po Žižkovú</t>
    </r>
  </si>
  <si>
    <r>
      <t>chod.od Jakabovho pal.</t>
    </r>
    <r>
      <rPr>
        <sz val="10"/>
        <rFont val="Arial CE"/>
        <family val="2"/>
      </rPr>
      <t xml:space="preserve"> smer žel.stanica</t>
    </r>
  </si>
  <si>
    <r>
      <t>chod.od Jakabovho pal.</t>
    </r>
    <r>
      <rPr>
        <sz val="10"/>
        <rFont val="Arial CE"/>
        <family val="2"/>
      </rPr>
      <t>-most smer autobus.st.</t>
    </r>
  </si>
  <si>
    <r>
      <t xml:space="preserve">Jedlíkova </t>
    </r>
    <r>
      <rPr>
        <sz val="10"/>
        <rFont val="Arial CE"/>
        <family val="0"/>
      </rPr>
      <t>- od Popradskej po Tr.KVP</t>
    </r>
  </si>
  <si>
    <r>
      <t>Tajovského</t>
    </r>
    <r>
      <rPr>
        <sz val="10"/>
        <rFont val="Arial CE"/>
        <family val="2"/>
      </rPr>
      <t xml:space="preserve"> + parkoviská</t>
    </r>
  </si>
  <si>
    <r>
      <t>Šrobárová</t>
    </r>
    <r>
      <rPr>
        <sz val="10"/>
        <rFont val="Arial"/>
        <family val="2"/>
      </rPr>
      <t xml:space="preserve"> - obojstranne</t>
    </r>
  </si>
  <si>
    <r>
      <t xml:space="preserve">Ružínska </t>
    </r>
    <r>
      <rPr>
        <sz val="10"/>
        <rFont val="Arial CE"/>
        <family val="0"/>
      </rPr>
      <t>obojstranne</t>
    </r>
  </si>
  <si>
    <r>
      <t>ul.Slobody -</t>
    </r>
    <r>
      <rPr>
        <sz val="9"/>
        <rFont val="Arial"/>
        <family val="2"/>
      </rPr>
      <t>ľava str.celá + od Ružínskej pravá</t>
    </r>
  </si>
  <si>
    <r>
      <t xml:space="preserve">Oštepová </t>
    </r>
    <r>
      <rPr>
        <sz val="9"/>
        <rFont val="Arial CE"/>
        <family val="0"/>
      </rPr>
      <t>+ chodn.od odbočky obojstr.smer Južná trieda</t>
    </r>
  </si>
  <si>
    <r>
      <t>Lidické námestie</t>
    </r>
    <r>
      <rPr>
        <sz val="10"/>
        <rFont val="Arial CE"/>
        <family val="2"/>
      </rPr>
      <t xml:space="preserve"> - </t>
    </r>
    <r>
      <rPr>
        <sz val="10"/>
        <rFont val="Arial CE"/>
        <family val="0"/>
      </rPr>
      <t>rovnob. chod.obojstr., ľavá str. po blok č.5</t>
    </r>
  </si>
  <si>
    <r>
      <t>Jegorovovo námestie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rovnob. chod. od Tr.L.Svobodu smer k MŠ</t>
    </r>
  </si>
  <si>
    <r>
      <t>Dvorkinova</t>
    </r>
    <r>
      <rPr>
        <sz val="10"/>
        <rFont val="Arial CE"/>
        <family val="2"/>
      </rPr>
      <t xml:space="preserve"> - rov. chod. pri ZŠ Mauerova + kolmý chod.od MÚ smer Maurerova</t>
    </r>
  </si>
  <si>
    <r>
      <t>bočná komunikácia</t>
    </r>
    <r>
      <rPr>
        <sz val="10"/>
        <rFont val="Arial CE"/>
        <family val="0"/>
      </rPr>
      <t xml:space="preserve"> od križovatky pri Optime okolo haly Cassosport ku ul. Pri prachárni</t>
    </r>
  </si>
  <si>
    <r>
      <t>chodn. Tr.L. Svobodu</t>
    </r>
    <r>
      <rPr>
        <sz val="10"/>
        <rFont val="Arial CE"/>
        <family val="2"/>
      </rPr>
      <t xml:space="preserve"> - vrchná str.od Adlerovej až po Lingov+ vrch.chodn.popri OC Hornád po Buzuluckú</t>
    </r>
  </si>
  <si>
    <r>
      <t>Adlerova</t>
    </r>
    <r>
      <rPr>
        <sz val="10"/>
        <rFont val="Arial CE"/>
        <family val="2"/>
      </rPr>
      <t xml:space="preserve"> - chod.pri bloku + pravá str. k č.4</t>
    </r>
  </si>
  <si>
    <r>
      <t>Ul.Sv.rodiny-</t>
    </r>
    <r>
      <rPr>
        <sz val="10"/>
        <rFont val="Arial"/>
        <family val="2"/>
      </rPr>
      <t>pravá strana od polície</t>
    </r>
  </si>
  <si>
    <r>
      <t>Krosnianska</t>
    </r>
    <r>
      <rPr>
        <sz val="10"/>
        <rFont val="Arial CE"/>
        <family val="2"/>
      </rPr>
      <t xml:space="preserve"> - rovnob. chodn. ľavá str.po Ovručskú</t>
    </r>
  </si>
  <si>
    <r>
      <t>Charkovská</t>
    </r>
    <r>
      <rPr>
        <sz val="10"/>
        <rFont val="Arial CE"/>
        <family val="0"/>
      </rPr>
      <t xml:space="preserve"> - chodn. pri ZŠ po Furčiansku </t>
    </r>
  </si>
  <si>
    <r>
      <t>Pri prachárni -</t>
    </r>
    <r>
      <rPr>
        <sz val="10"/>
        <rFont val="Arial"/>
        <family val="2"/>
      </rPr>
      <t>pred blšákom</t>
    </r>
  </si>
  <si>
    <t>Rosná č.10</t>
  </si>
  <si>
    <r>
      <t>Rosná 1,3,5 -</t>
    </r>
    <r>
      <rPr>
        <sz val="10"/>
        <rFont val="Arial"/>
        <family val="2"/>
      </rPr>
      <t xml:space="preserve"> 3xparkovisko</t>
    </r>
  </si>
  <si>
    <r>
      <t>Holubyho -</t>
    </r>
    <r>
      <rPr>
        <sz val="10"/>
        <rFont val="Arial CE"/>
        <family val="0"/>
      </rPr>
      <t>obe strany</t>
    </r>
  </si>
  <si>
    <t>Schody z Plzeňskej č.63 na Trnavskú + chodník</t>
  </si>
  <si>
    <r>
      <t xml:space="preserve">Kežmarská </t>
    </r>
    <r>
      <rPr>
        <sz val="10"/>
        <rFont val="Arial CE"/>
        <family val="2"/>
      </rPr>
      <t xml:space="preserve"> + chodník v parku za vežiakom</t>
    </r>
  </si>
  <si>
    <r>
      <t xml:space="preserve">chodníky Luník I. - </t>
    </r>
    <r>
      <rPr>
        <sz val="10"/>
        <rFont val="Arial CE"/>
        <family val="2"/>
      </rPr>
      <t>Zuzkin Park (viď mapa)</t>
    </r>
  </si>
  <si>
    <r>
      <t xml:space="preserve">Južná tr.- </t>
    </r>
    <r>
      <rPr>
        <sz val="10"/>
        <rFont val="Arial CE"/>
        <family val="2"/>
      </rPr>
      <t>od nám.Oslobod.po Holubyho - obe strany</t>
    </r>
  </si>
  <si>
    <r>
      <t xml:space="preserve">Magistrála vonkajšia - </t>
    </r>
    <r>
      <rPr>
        <sz val="10"/>
        <rFont val="Arial CE"/>
        <family val="2"/>
      </rPr>
      <t>od  Meteorovej po Baltickú</t>
    </r>
  </si>
  <si>
    <r>
      <t xml:space="preserve">vnút.chodn.medzi Baltickou a Bukoveckou </t>
    </r>
    <r>
      <rPr>
        <sz val="10"/>
        <rFont val="Arial CE"/>
        <family val="2"/>
      </rPr>
      <t>viď mapa</t>
    </r>
  </si>
  <si>
    <r>
      <t>z Buzuluckej</t>
    </r>
    <r>
      <rPr>
        <sz val="10"/>
        <rFont val="Arial CE"/>
        <family val="0"/>
      </rPr>
      <t xml:space="preserve"> k OC LATORICA</t>
    </r>
  </si>
  <si>
    <r>
      <t>Krosnianska</t>
    </r>
    <r>
      <rPr>
        <sz val="10"/>
        <rFont val="Arial CE"/>
        <family val="0"/>
      </rPr>
      <t xml:space="preserve"> - k podchodu OC HNILEC</t>
    </r>
  </si>
  <si>
    <r>
      <t>Krosnianska</t>
    </r>
    <r>
      <rPr>
        <sz val="10"/>
        <rFont val="Arial CE"/>
        <family val="0"/>
      </rPr>
      <t xml:space="preserve"> - za blokom č. 71 smer dole </t>
    </r>
  </si>
  <si>
    <r>
      <t>z Exnárovej</t>
    </r>
    <r>
      <rPr>
        <sz val="10"/>
        <rFont val="Arial CE"/>
        <family val="0"/>
      </rPr>
      <t xml:space="preserve"> č. 5 k poliklinike</t>
    </r>
  </si>
  <si>
    <r>
      <t>z Triedy L. Svobodu</t>
    </r>
    <r>
      <rPr>
        <sz val="10"/>
        <rFont val="Arial CE"/>
        <family val="0"/>
      </rPr>
      <t xml:space="preserve"> ku poliklinike</t>
    </r>
  </si>
  <si>
    <r>
      <t>za prístreškom MHD</t>
    </r>
    <r>
      <rPr>
        <sz val="10"/>
        <rFont val="Arial CE"/>
        <family val="0"/>
      </rPr>
      <t xml:space="preserve"> - OC TORYSA - smer Zúpkova</t>
    </r>
  </si>
  <si>
    <r>
      <t>Hlinkova</t>
    </r>
    <r>
      <rPr>
        <sz val="10"/>
        <rFont val="Arial CE"/>
        <family val="0"/>
      </rPr>
      <t xml:space="preserve"> - pod mostami Hornád - obojstranne</t>
    </r>
  </si>
  <si>
    <r>
      <t>Havanská</t>
    </r>
    <r>
      <rPr>
        <sz val="10"/>
        <rFont val="Arial CE"/>
        <family val="0"/>
      </rPr>
      <t xml:space="preserve"> č. 25, 20, 16, 13, 9, 6 - smer Ázijská trieda</t>
    </r>
  </si>
  <si>
    <t>Krematórium</t>
  </si>
  <si>
    <r>
      <t>Dneperská-</t>
    </r>
    <r>
      <rPr>
        <sz val="10"/>
        <rFont val="Arial CE"/>
        <family val="0"/>
      </rPr>
      <t>šikmý chod.od zast.električky ku križ.</t>
    </r>
  </si>
  <si>
    <r>
      <t xml:space="preserve">Malá Moldavská - </t>
    </r>
    <r>
      <rPr>
        <sz val="10"/>
        <rFont val="Arial CE"/>
        <family val="0"/>
      </rPr>
      <t>od Idanskej k obch.centr</t>
    </r>
    <r>
      <rPr>
        <b/>
        <sz val="10"/>
        <rFont val="Arial CE"/>
        <family val="2"/>
      </rPr>
      <t>.</t>
    </r>
  </si>
  <si>
    <r>
      <t>Malá SNP -</t>
    </r>
    <r>
      <rPr>
        <sz val="10"/>
        <rFont val="Arial CE"/>
        <family val="0"/>
      </rPr>
      <t>od Tr.SNP križom k OC na Moldavsk.</t>
    </r>
  </si>
  <si>
    <t>Matuškova</t>
  </si>
  <si>
    <r>
      <t>Hanojská</t>
    </r>
    <r>
      <rPr>
        <sz val="10"/>
        <rFont val="Arial CE"/>
        <family val="0"/>
      </rPr>
      <t xml:space="preserve"> č. 5, 3, 1 - smer Ázijská trieda</t>
    </r>
  </si>
  <si>
    <t>1 / KVP</t>
  </si>
  <si>
    <t>Podchody</t>
  </si>
  <si>
    <t>Schody</t>
  </si>
  <si>
    <t>4 / St.mesto</t>
  </si>
  <si>
    <t>5 / Sever</t>
  </si>
  <si>
    <t>6 / Západ</t>
  </si>
  <si>
    <t>7 / Juh</t>
  </si>
  <si>
    <t>9 / Ťahanovce</t>
  </si>
  <si>
    <t>14D / St.mesto</t>
  </si>
  <si>
    <t>17 / St.mesto</t>
  </si>
  <si>
    <t>18 / Sever</t>
  </si>
  <si>
    <t>19 / KVP</t>
  </si>
  <si>
    <t>20 / Západ</t>
  </si>
  <si>
    <t>21 / Juh</t>
  </si>
  <si>
    <t>22 / Nad jazerom</t>
  </si>
  <si>
    <t>24 / Ťahanovce</t>
  </si>
  <si>
    <r>
      <t>Cesta pod Hradovou</t>
    </r>
    <r>
      <rPr>
        <sz val="10"/>
        <rFont val="Arial CE"/>
        <family val="0"/>
      </rPr>
      <t xml:space="preserve"> - chodník od križ. Kostolianská cesta - ľavá str.za zvodidlom</t>
    </r>
  </si>
  <si>
    <r>
      <t>Popradská</t>
    </r>
    <r>
      <rPr>
        <sz val="10"/>
        <rFont val="Arial CE"/>
        <family val="2"/>
      </rPr>
      <t xml:space="preserve"> - schody medzi Rožňavskou č. 7 a školou Trebišovská</t>
    </r>
  </si>
  <si>
    <r>
      <t>Popradská</t>
    </r>
    <r>
      <rPr>
        <sz val="10"/>
        <rFont val="Arial CE"/>
        <family val="0"/>
      </rPr>
      <t xml:space="preserve"> - schody zo zast. MHD na križ. s Toryskou k bloku Popradská 7,9,,10</t>
    </r>
  </si>
  <si>
    <r>
      <t>Turgenevova</t>
    </r>
    <r>
      <rPr>
        <sz val="10"/>
        <rFont val="Arial CE"/>
        <family val="0"/>
      </rPr>
      <t xml:space="preserve"> - schody medzi garážami k bloku č. 4, 12 a medzi blokom č.24,26</t>
    </r>
  </si>
  <si>
    <r>
      <t>Lomonosovova</t>
    </r>
    <r>
      <rPr>
        <sz val="10"/>
        <rFont val="Arial CE"/>
        <family val="0"/>
      </rPr>
      <t xml:space="preserve"> - schody z Lomonosovovej na Turgenevovu vedľa MŠ</t>
    </r>
  </si>
  <si>
    <t>8A / Darg. hrdinov</t>
  </si>
  <si>
    <t>8B / Dar. Hrdinov</t>
  </si>
  <si>
    <t>23 / Darg. hrdinov</t>
  </si>
  <si>
    <t xml:space="preserve">Názov </t>
  </si>
  <si>
    <t xml:space="preserve">KVP </t>
  </si>
  <si>
    <r>
      <t>Štefánikova</t>
    </r>
    <r>
      <rPr>
        <sz val="10"/>
        <rFont val="Arial CE"/>
        <family val="2"/>
      </rPr>
      <t xml:space="preserve"> - mostík pri Jakabovom paláci od Mlynskej ulice + schody z mostíka k zastávke MHD</t>
    </r>
  </si>
  <si>
    <t xml:space="preserve">mostík pri Jakab.paláci od Mlynskej </t>
  </si>
  <si>
    <t>Staničné nám.</t>
  </si>
  <si>
    <t>chodník predstaničný priestor</t>
  </si>
  <si>
    <t>v zátačke na zeleni</t>
  </si>
  <si>
    <t>Dom dôchodcov</t>
  </si>
  <si>
    <t>Kontaj. na posyp. mat.  / ks /</t>
  </si>
  <si>
    <t>25 / St.mesto</t>
  </si>
  <si>
    <t>schody z Gerlachov. na Slávkovskú</t>
  </si>
  <si>
    <t>schody zo Slavkovsk.na Vihorladskú</t>
  </si>
  <si>
    <t>schody z Vihorladskej na Mengusov.</t>
  </si>
  <si>
    <t>schody zo Štrbskej na Kaveč. cestu</t>
  </si>
  <si>
    <t>Jazdecká č.15</t>
  </si>
  <si>
    <t>schody smer Cesta pod Hradovou</t>
  </si>
  <si>
    <t>26 / Sever</t>
  </si>
  <si>
    <t>odboč. z Popradskej k prvému domu</t>
  </si>
  <si>
    <t>schody pri z.MHD-Českoslov.odboja</t>
  </si>
  <si>
    <t>schody z Michalov.ku gym.Trebišov.</t>
  </si>
  <si>
    <t>chodník-z.MHD-vchod do nemocnice</t>
  </si>
  <si>
    <t>Topásová</t>
  </si>
  <si>
    <t xml:space="preserve">pod kopcom orpti ul. Čsl. odboja </t>
  </si>
  <si>
    <t>27 / Západ</t>
  </si>
  <si>
    <t>schody na chodníku ľavá str.-Alejová</t>
  </si>
  <si>
    <t>schody z Dunajs. smer Turgenev č.2</t>
  </si>
  <si>
    <t>schody z Turgenev.smer ul.pri nem.</t>
  </si>
  <si>
    <t>schody medzi ubytov.a škôlk+chod.</t>
  </si>
  <si>
    <t>schody medzi Bleskovou a Turgenev</t>
  </si>
  <si>
    <t>dlážd.chodník od Ostrovského-pr.str.</t>
  </si>
  <si>
    <t>28 / Juh</t>
  </si>
  <si>
    <t>Trieda L.Svobodu</t>
  </si>
  <si>
    <t>zast. MHD - č. 18+č. 32+trolejbusy</t>
  </si>
  <si>
    <t>Fialková</t>
  </si>
  <si>
    <t>Bratislavská-celá</t>
  </si>
  <si>
    <t>Trnavská</t>
  </si>
  <si>
    <t>Kremnická-celá</t>
  </si>
  <si>
    <t>Lučenecká</t>
  </si>
  <si>
    <t>veľké parkov.zozadu ku OC Hornád</t>
  </si>
  <si>
    <t>Jegorovovo nám.</t>
  </si>
  <si>
    <t>Mauerova-Dvorkin.</t>
  </si>
  <si>
    <t>29 / Darg. Hrdinov</t>
  </si>
  <si>
    <t>Juhoslovanská</t>
  </si>
  <si>
    <t>chodník pri MŠ Budapeštianská</t>
  </si>
  <si>
    <t>schody smer Austrálska trieda</t>
  </si>
  <si>
    <t>30 / Ťahanovce</t>
  </si>
  <si>
    <t>18 / Darg. hrdinov</t>
  </si>
  <si>
    <t>19 / Darg. hrdinov</t>
  </si>
  <si>
    <r>
      <t>Pri jazdiarni</t>
    </r>
    <r>
      <rPr>
        <sz val="10"/>
        <rFont val="Arial CE"/>
        <family val="2"/>
      </rPr>
      <t xml:space="preserve"> - od Kuzmányho po Moyzes.</t>
    </r>
  </si>
  <si>
    <t>chodn.pred šport.halou</t>
  </si>
  <si>
    <r>
      <t>Zbrojničná</t>
    </r>
    <r>
      <rPr>
        <sz val="10"/>
        <rFont val="Arial CE"/>
        <family val="2"/>
      </rPr>
      <t xml:space="preserve"> - časť od Mäsiarskej na Hlavnú</t>
    </r>
  </si>
  <si>
    <r>
      <t>odboč. z Baštovej</t>
    </r>
    <r>
      <rPr>
        <sz val="10"/>
        <rFont val="Arial CE"/>
        <family val="2"/>
      </rPr>
      <t xml:space="preserve"> na Mäsiars.</t>
    </r>
  </si>
  <si>
    <r>
      <t>Mojmírova</t>
    </r>
    <r>
      <rPr>
        <sz val="10"/>
        <rFont val="Arial CE"/>
        <family val="2"/>
      </rPr>
      <t>- odboč.na Timonovu</t>
    </r>
  </si>
  <si>
    <r>
      <t xml:space="preserve">Mojmírova </t>
    </r>
    <r>
      <rPr>
        <sz val="10"/>
        <rFont val="Arial CE"/>
        <family val="2"/>
      </rPr>
      <t>- odboč.na Grešák.</t>
    </r>
  </si>
  <si>
    <r>
      <t>Grešákova</t>
    </r>
    <r>
      <rPr>
        <sz val="10"/>
        <rFont val="Arial CE"/>
        <family val="2"/>
      </rPr>
      <t xml:space="preserve"> - odboč.na Moyzes.</t>
    </r>
  </si>
  <si>
    <r>
      <t xml:space="preserve">Poštová - </t>
    </r>
    <r>
      <rPr>
        <sz val="10"/>
        <rFont val="Arial CE"/>
        <family val="2"/>
      </rPr>
      <t>chodn.medzi Moyzes.a Kuzmán. oproti pošte</t>
    </r>
  </si>
  <si>
    <r>
      <t>Moyzesova</t>
    </r>
    <r>
      <rPr>
        <sz val="10"/>
        <rFont val="Arial CE"/>
        <family val="2"/>
      </rPr>
      <t>-všetky krátke chodníky v parku úst.na Moyzes.-prepichy</t>
    </r>
  </si>
  <si>
    <r>
      <t>Nám.osloboditeľov</t>
    </r>
    <r>
      <rPr>
        <sz val="10"/>
        <rFont val="Arial CE"/>
        <family val="0"/>
      </rPr>
      <t xml:space="preserve"> - spojov.chodníky pri pomníkoch</t>
    </r>
  </si>
  <si>
    <r>
      <t>Senný trh</t>
    </r>
    <r>
      <rPr>
        <sz val="10"/>
        <rFont val="Arial CE"/>
        <family val="0"/>
      </rPr>
      <t xml:space="preserve"> - </t>
    </r>
    <r>
      <rPr>
        <sz val="8"/>
        <rFont val="Arial CE"/>
        <family val="2"/>
      </rPr>
      <t>chod.od Palackého pravá str. po autobus.st.</t>
    </r>
  </si>
  <si>
    <r>
      <t>Lermontovova</t>
    </r>
    <r>
      <rPr>
        <sz val="10"/>
        <rFont val="Arial CE"/>
        <family val="2"/>
      </rPr>
      <t xml:space="preserve"> -</t>
    </r>
    <r>
      <rPr>
        <sz val="9"/>
        <rFont val="Arial CE"/>
        <family val="2"/>
      </rPr>
      <t>chod.pri múriku Svätopluk.po Rumanovu</t>
    </r>
  </si>
  <si>
    <r>
      <t>chod. v mests.parku</t>
    </r>
    <r>
      <rPr>
        <sz val="10"/>
        <rFont val="Arial CE"/>
        <family val="0"/>
      </rPr>
      <t>-</t>
    </r>
    <r>
      <rPr>
        <sz val="8"/>
        <rFont val="Arial CE"/>
        <family val="2"/>
      </rPr>
      <t>od Jesenského smer rešt.Park</t>
    </r>
  </si>
  <si>
    <r>
      <t>Jesenského</t>
    </r>
    <r>
      <rPr>
        <sz val="10"/>
        <rFont val="Arial CE"/>
        <family val="2"/>
      </rPr>
      <t xml:space="preserve"> - </t>
    </r>
    <r>
      <rPr>
        <sz val="9"/>
        <rFont val="Arial CE"/>
        <family val="2"/>
      </rPr>
      <t>časť od Štefánikovej 2x-prepichy</t>
    </r>
  </si>
  <si>
    <t xml:space="preserve">   2 - 4</t>
  </si>
  <si>
    <t>I.</t>
  </si>
  <si>
    <t>III.</t>
  </si>
  <si>
    <t>II.</t>
  </si>
  <si>
    <r>
      <t>Pri prachárni</t>
    </r>
    <r>
      <rPr>
        <sz val="10"/>
        <rFont val="Arial CE"/>
        <family val="0"/>
      </rPr>
      <t xml:space="preserve"> - od križ.Alejová až po napojenie na ŠC Červený rak </t>
    </r>
  </si>
  <si>
    <r>
      <t>Minská</t>
    </r>
    <r>
      <rPr>
        <sz val="10"/>
        <rFont val="Arial CE"/>
        <family val="0"/>
      </rPr>
      <t xml:space="preserve"> + cesta na Koš.Polianku (po hranicu okresu)</t>
    </r>
  </si>
  <si>
    <r>
      <t>Kavečianska cesta</t>
    </r>
    <r>
      <rPr>
        <sz val="10"/>
        <rFont val="Arial CE"/>
        <family val="0"/>
      </rPr>
      <t xml:space="preserve"> (od Cesty pod Hradovou po ZOO)</t>
    </r>
  </si>
  <si>
    <t>Dôleži-tosť / Por.č.</t>
  </si>
  <si>
    <r>
      <t xml:space="preserve">križ. Duklianských hrdinov </t>
    </r>
    <r>
      <rPr>
        <sz val="10"/>
        <rFont val="Arial CE"/>
        <family val="0"/>
      </rPr>
      <t>(od Vodárenskej po Kurskú)</t>
    </r>
  </si>
  <si>
    <r>
      <t>most na Sídl. Ťahanovce</t>
    </r>
    <r>
      <rPr>
        <sz val="10"/>
        <rFont val="Arial CE"/>
        <family val="2"/>
      </rPr>
      <t xml:space="preserve"> + vjazdy a výjazdy z Prešova na Sídl. Ťahanovce</t>
    </r>
  </si>
  <si>
    <r>
      <t xml:space="preserve">Ul.JánaPavla II. </t>
    </r>
    <r>
      <rPr>
        <sz val="10"/>
        <rFont val="Arial CE"/>
        <family val="0"/>
      </rPr>
      <t>(býv. Lechkého)</t>
    </r>
  </si>
  <si>
    <r>
      <t>ŠC Slanecká cesta</t>
    </r>
    <r>
      <rPr>
        <sz val="10"/>
        <rFont val="Arial CE"/>
        <family val="0"/>
      </rPr>
      <t xml:space="preserve"> (od Nižných Kapustníkov po odbočku k stanici Krásna)</t>
    </r>
  </si>
  <si>
    <r>
      <t xml:space="preserve">Hraničná </t>
    </r>
    <r>
      <rPr>
        <sz val="10"/>
        <rFont val="Arial CE"/>
        <family val="0"/>
      </rPr>
      <t>(od Oslob.po Barčiansku)</t>
    </r>
  </si>
  <si>
    <r>
      <t xml:space="preserve">Pri Hati - </t>
    </r>
    <r>
      <rPr>
        <sz val="10"/>
        <rFont val="Arial CE"/>
        <family val="0"/>
      </rPr>
      <t>ucho pod mostom Hlinkova</t>
    </r>
  </si>
  <si>
    <r>
      <t>Bukovecká</t>
    </r>
    <r>
      <rPr>
        <sz val="10"/>
        <rFont val="Arial CE"/>
        <family val="0"/>
      </rPr>
      <t xml:space="preserve"> (spodná cesta)</t>
    </r>
  </si>
  <si>
    <t xml:space="preserve">prístupová cesta na V.Opátske +podjazd pod Sečovskou </t>
  </si>
  <si>
    <t>komunik.od Drieňovej smer Prešovská ( úzka - pre malý mech.)</t>
  </si>
  <si>
    <r>
      <t xml:space="preserve">chodn od Uralskej </t>
    </r>
    <r>
      <rPr>
        <sz val="10"/>
        <rFont val="Arial CE"/>
        <family val="2"/>
      </rPr>
      <t>ku ZŠ Jenisejská</t>
    </r>
  </si>
  <si>
    <r>
      <t>Kalinovská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rovnob. chod. od vežiaka č.3 po vežiak č.4, 5</t>
    </r>
  </si>
  <si>
    <r>
      <t>Moyzesova-</t>
    </r>
    <r>
      <rPr>
        <sz val="9"/>
        <rFont val="Arial"/>
        <family val="2"/>
      </rPr>
      <t xml:space="preserve"> III. tr.( komunikácia pri budovách)</t>
    </r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</si>
  <si>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</si>
  <si>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</si>
  <si>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</si>
  <si>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</si>
  <si>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</si>
  <si>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</si>
  <si>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</si>
  <si>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</si>
  <si>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</si>
  <si>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</si>
  <si>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</si>
  <si>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</si>
  <si>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</si>
  <si>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</si>
  <si>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</si>
  <si>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</si>
  <si>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</si>
  <si>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</si>
  <si>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</si>
  <si>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</si>
  <si>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</si>
  <si>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</si>
  <si>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</si>
  <si>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</si>
  <si>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</si>
  <si>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</si>
  <si>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</si>
  <si>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</si>
  <si>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</si>
  <si>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</si>
  <si>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Baltická + po bývalú MŠ</t>
  </si>
  <si>
    <r>
      <t>Kasárenské n.</t>
    </r>
    <r>
      <rPr>
        <sz val="10"/>
        <rFont val="Arial CE"/>
        <family val="2"/>
      </rPr>
      <t xml:space="preserve"> -</t>
    </r>
    <r>
      <rPr>
        <sz val="8"/>
        <rFont val="Arial CE"/>
        <family val="2"/>
      </rPr>
      <t>od Kováčskej po Štefánik.-obojstran</t>
    </r>
    <r>
      <rPr>
        <sz val="10"/>
        <rFont val="Arial CE"/>
        <family val="2"/>
      </rPr>
      <t>.</t>
    </r>
  </si>
  <si>
    <r>
      <t>Továrenská</t>
    </r>
    <r>
      <rPr>
        <sz val="10"/>
        <rFont val="Arial CE"/>
        <family val="2"/>
      </rPr>
      <t xml:space="preserve"> - časť od Štefánik.+chodn.okolo parkov.</t>
    </r>
  </si>
  <si>
    <r>
      <t>Tyršovo nábr.</t>
    </r>
    <r>
      <rPr>
        <sz val="10"/>
        <rFont val="Arial CE"/>
        <family val="2"/>
      </rPr>
      <t>-časť od Masaryk</t>
    </r>
  </si>
  <si>
    <r>
      <t>Svätoplukova</t>
    </r>
    <r>
      <rPr>
        <sz val="10"/>
        <rFont val="Arial CE"/>
        <family val="0"/>
      </rPr>
      <t xml:space="preserve"> odboč.Masaryk.</t>
    </r>
  </si>
  <si>
    <r>
      <t>Masarykova</t>
    </r>
    <r>
      <rPr>
        <sz val="10"/>
        <rFont val="Arial CE"/>
        <family val="0"/>
      </rPr>
      <t xml:space="preserve"> - od Tyršovho nábr. po Alvinczyho</t>
    </r>
  </si>
  <si>
    <r>
      <t>Alvinczyho</t>
    </r>
    <r>
      <rPr>
        <sz val="10"/>
        <rFont val="Arial CE"/>
        <family val="2"/>
      </rPr>
      <t>-časť od Slovenskej jedn. po Jakobyho</t>
    </r>
  </si>
  <si>
    <r>
      <t xml:space="preserve">Tyršovo nábr. </t>
    </r>
    <r>
      <rPr>
        <sz val="10"/>
        <rFont val="Arial CE"/>
        <family val="2"/>
      </rPr>
      <t>- časť od Jakobyho po Hutník</t>
    </r>
  </si>
  <si>
    <r>
      <t>Gorkého</t>
    </r>
    <r>
      <rPr>
        <sz val="10"/>
        <rFont val="Arial CE"/>
        <family val="2"/>
      </rPr>
      <t xml:space="preserve"> - obojstr.od Tyršov.nábr.po Národ.nám.</t>
    </r>
  </si>
  <si>
    <r>
      <t>Czambelova</t>
    </r>
    <r>
      <rPr>
        <sz val="10"/>
        <rFont val="Arial CE"/>
        <family val="2"/>
      </rPr>
      <t>-časť od Bocatiov.</t>
    </r>
  </si>
  <si>
    <r>
      <t>Czambelova</t>
    </r>
    <r>
      <rPr>
        <sz val="10"/>
        <rFont val="Arial CE"/>
        <family val="2"/>
      </rPr>
      <t>-smer Slov.jednoty, vnútroblok.chodník</t>
    </r>
  </si>
  <si>
    <r>
      <t xml:space="preserve">Komenského </t>
    </r>
    <r>
      <rPr>
        <sz val="10"/>
        <rFont val="Arial CE"/>
        <family val="2"/>
      </rPr>
      <t>- časť od Letnej okolo parku</t>
    </r>
  </si>
  <si>
    <r>
      <t>Nám.marat.mieru</t>
    </r>
    <r>
      <rPr>
        <sz val="10"/>
        <rFont val="Arial CE"/>
        <family val="2"/>
      </rPr>
      <t xml:space="preserve"> - všetky chod.</t>
    </r>
  </si>
  <si>
    <r>
      <t xml:space="preserve">Hviezdoslav. </t>
    </r>
    <r>
      <rPr>
        <sz val="10"/>
        <rFont val="Arial CE"/>
        <family val="2"/>
      </rPr>
      <t>- od MMM po MÚ</t>
    </r>
  </si>
  <si>
    <t>hore -schody od č.1 k podchodu</t>
  </si>
  <si>
    <t>hore -schody od č.17 k podchodu</t>
  </si>
  <si>
    <r>
      <t xml:space="preserve">Strojárenská </t>
    </r>
    <r>
      <rPr>
        <sz val="10"/>
        <rFont val="Arial CE"/>
        <family val="2"/>
      </rPr>
      <t>- od Čsl.armády obojstr.</t>
    </r>
  </si>
  <si>
    <r>
      <t xml:space="preserve">Zimná </t>
    </r>
    <r>
      <rPr>
        <sz val="10"/>
        <rFont val="Arial CE"/>
        <family val="2"/>
      </rPr>
      <t>- od Jarnej po Jilemnick.</t>
    </r>
  </si>
  <si>
    <r>
      <t>Gorkého</t>
    </r>
    <r>
      <rPr>
        <sz val="10"/>
        <rFont val="Arial CE"/>
        <family val="0"/>
      </rPr>
      <t xml:space="preserve"> - časť od križ. Hviezdoslav.- Masarykov. obojstr. po Strojárenskú</t>
    </r>
  </si>
  <si>
    <t>chod.v park.k Polik.Sever 2x a pred Polik.</t>
  </si>
  <si>
    <r>
      <t>Chodn.v parku -</t>
    </r>
    <r>
      <rPr>
        <sz val="10"/>
        <rFont val="Arial CE"/>
        <family val="2"/>
      </rPr>
      <t>od Hroncovej ku OC Merkur 2x</t>
    </r>
  </si>
  <si>
    <r>
      <t xml:space="preserve">Komenského </t>
    </r>
    <r>
      <rPr>
        <sz val="10"/>
        <rFont val="Arial CE"/>
        <family val="2"/>
      </rPr>
      <t>( viď mapa )</t>
    </r>
  </si>
  <si>
    <r>
      <t>OC Mier</t>
    </r>
    <r>
      <rPr>
        <sz val="10"/>
        <rFont val="Arial CE"/>
        <family val="2"/>
      </rPr>
      <t>- Nám.nádeje -šikmý chod.ku stánk.</t>
    </r>
  </si>
  <si>
    <r>
      <t>Zoborská - Ďumbierská</t>
    </r>
    <r>
      <rPr>
        <sz val="10"/>
        <rFont val="Arial CE"/>
        <family val="2"/>
      </rPr>
      <t>-prepoj.</t>
    </r>
  </si>
  <si>
    <r>
      <t xml:space="preserve">Čermeľská cesta </t>
    </r>
    <r>
      <rPr>
        <sz val="10"/>
        <rFont val="Arial CE"/>
        <family val="2"/>
      </rPr>
      <t>- križovatka</t>
    </r>
  </si>
  <si>
    <r>
      <t>OC Mier</t>
    </r>
    <r>
      <rPr>
        <sz val="10"/>
        <rFont val="Arial CE"/>
        <family val="2"/>
      </rPr>
      <t>-vnútor.chod..Park Mládeže- od Vodárenskej</t>
    </r>
  </si>
  <si>
    <t>23A / Západ</t>
  </si>
  <si>
    <t>23B /  Západ</t>
  </si>
  <si>
    <r>
      <t xml:space="preserve">chod.od Nešporovej </t>
    </r>
    <r>
      <rPr>
        <sz val="10"/>
        <rFont val="Arial CE"/>
        <family val="2"/>
      </rPr>
      <t>popred OC Terasa</t>
    </r>
  </si>
  <si>
    <r>
      <t xml:space="preserve">Žilinská </t>
    </r>
    <r>
      <rPr>
        <sz val="10"/>
        <rFont val="Arial CE"/>
        <family val="2"/>
      </rPr>
      <t>po 1.dom obojstranne</t>
    </r>
  </si>
  <si>
    <t>chodn.od Popradskej smer Brnenská</t>
  </si>
  <si>
    <r>
      <t xml:space="preserve">chod. od OC Erika </t>
    </r>
    <r>
      <rPr>
        <sz val="10"/>
        <rFont val="Arial CE"/>
        <family val="2"/>
      </rPr>
      <t>smer SNP</t>
    </r>
  </si>
  <si>
    <r>
      <t xml:space="preserve">Toryská </t>
    </r>
    <r>
      <rPr>
        <sz val="10"/>
        <rFont val="Arial CE"/>
        <family val="2"/>
      </rPr>
      <t>obojstr.</t>
    </r>
  </si>
  <si>
    <r>
      <t>Plzenská</t>
    </r>
    <r>
      <rPr>
        <sz val="10"/>
        <rFont val="Arial CE"/>
        <family val="2"/>
      </rPr>
      <t>-chodník smer Moskovská</t>
    </r>
  </si>
  <si>
    <r>
      <t xml:space="preserve">Magistrála </t>
    </r>
    <r>
      <rPr>
        <sz val="10"/>
        <rFont val="Arial CE"/>
        <family val="2"/>
      </rPr>
      <t xml:space="preserve">od Toryskej po Ipeľskú </t>
    </r>
  </si>
  <si>
    <r>
      <t>chod. od ul. Slobody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v parku smer OC Centrum</t>
    </r>
  </si>
  <si>
    <r>
      <t>Trieda SNP-</t>
    </r>
    <r>
      <rPr>
        <sz val="9"/>
        <rFont val="Arial CE"/>
        <family val="2"/>
      </rPr>
      <t>chodn.od kruh objaz.po Tatranskú a opačne od Tlačiarni po kruh.objazd</t>
    </r>
  </si>
  <si>
    <r>
      <t xml:space="preserve">Trebišovská </t>
    </r>
    <r>
      <rPr>
        <sz val="10"/>
        <rFont val="Arial CE"/>
        <family val="2"/>
      </rPr>
      <t>+chodník vedľa gymnázia Treb. Ku schod.smer Popradská</t>
    </r>
  </si>
  <si>
    <r>
      <t xml:space="preserve">Humenská </t>
    </r>
    <r>
      <rPr>
        <sz val="10"/>
        <rFont val="Arial CE"/>
        <family val="2"/>
      </rPr>
      <t>chod.cez park od Pošty OC Terasa ku schod.na Trebišovskú</t>
    </r>
  </si>
  <si>
    <r>
      <t xml:space="preserve">pred Magistrátom </t>
    </r>
    <r>
      <rPr>
        <sz val="10"/>
        <rFont val="Arial CE"/>
        <family val="2"/>
      </rPr>
      <t>od Toryskej zast.MHD po Ružínsku</t>
    </r>
  </si>
  <si>
    <r>
      <t>Katkin park</t>
    </r>
    <r>
      <rPr>
        <sz val="10"/>
        <rFont val="Arial CE"/>
        <family val="2"/>
      </rPr>
      <t xml:space="preserve"> - chodníky (od Gymnáz.Sokolovská smer Lunik II)</t>
    </r>
  </si>
  <si>
    <r>
      <t>Ondavská</t>
    </r>
    <r>
      <rPr>
        <sz val="10"/>
        <rFont val="Arial CE"/>
        <family val="2"/>
      </rPr>
      <t xml:space="preserve"> po Vojenskú</t>
    </r>
  </si>
  <si>
    <r>
      <t>chodník od Centra voľ. času</t>
    </r>
    <r>
      <rPr>
        <sz val="10"/>
        <rFont val="Arial CE"/>
        <family val="2"/>
      </rPr>
      <t xml:space="preserve"> -smer Tr.SNP</t>
    </r>
  </si>
  <si>
    <r>
      <t>Tri Hôrky</t>
    </r>
    <r>
      <rPr>
        <sz val="10"/>
        <rFont val="Arial CE"/>
        <family val="2"/>
      </rPr>
      <t>-chodníky-viď mapa</t>
    </r>
  </si>
  <si>
    <r>
      <t>Moldavská cesta</t>
    </r>
    <r>
      <rPr>
        <sz val="10"/>
        <rFont val="Arial CE"/>
        <family val="2"/>
      </rPr>
      <t xml:space="preserve"> - severná str.</t>
    </r>
  </si>
  <si>
    <r>
      <t xml:space="preserve">Popradská </t>
    </r>
    <r>
      <rPr>
        <sz val="10"/>
        <rFont val="Arial CE"/>
        <family val="2"/>
      </rPr>
      <t>celá od Moldavskej po Ipeľskú</t>
    </r>
  </si>
  <si>
    <t>chodn.od Lučenskej po Žilinskú</t>
  </si>
  <si>
    <r>
      <t>Orgovánová</t>
    </r>
    <r>
      <rPr>
        <sz val="10"/>
        <rFont val="Arial CE"/>
        <family val="2"/>
      </rPr>
      <t xml:space="preserve"> - chod. v parku od Muškátovej smer Tr.SNP</t>
    </r>
  </si>
  <si>
    <r>
      <t>Kremnická-</t>
    </r>
    <r>
      <rPr>
        <sz val="10"/>
        <rFont val="Arial CE"/>
        <family val="2"/>
      </rPr>
      <t>chodn.od Triedy KVP pravá str. po 1.dom</t>
    </r>
  </si>
  <si>
    <t>Mudroňova</t>
  </si>
  <si>
    <r>
      <t>Turgenev.</t>
    </r>
    <r>
      <rPr>
        <sz val="10"/>
        <rFont val="Arial CE"/>
        <family val="2"/>
      </rPr>
      <t>- chodník nad garáž.</t>
    </r>
  </si>
  <si>
    <r>
      <t xml:space="preserve">Kalinčiakova </t>
    </r>
    <r>
      <rPr>
        <sz val="10"/>
        <rFont val="Arial CE"/>
        <family val="2"/>
      </rPr>
      <t>iba za nemocnicou</t>
    </r>
  </si>
  <si>
    <r>
      <t xml:space="preserve">Alejová </t>
    </r>
    <r>
      <rPr>
        <sz val="10"/>
        <rFont val="Arial CE"/>
        <family val="2"/>
      </rPr>
      <t>obojstr.</t>
    </r>
  </si>
  <si>
    <r>
      <t>Pri prachárni-</t>
    </r>
    <r>
      <rPr>
        <sz val="10"/>
        <rFont val="Arial CE"/>
        <family val="2"/>
      </rPr>
      <t>od Alejov.ku vchodu Blšák</t>
    </r>
  </si>
  <si>
    <r>
      <t>Pri prachárni-</t>
    </r>
    <r>
      <rPr>
        <sz val="10"/>
        <rFont val="Arial CE"/>
        <family val="2"/>
      </rPr>
      <t>od Alejov.ku zastáv.MHD</t>
    </r>
  </si>
  <si>
    <r>
      <t>pred ČSOB-</t>
    </r>
    <r>
      <rPr>
        <sz val="10"/>
        <rFont val="Arial CE"/>
        <family val="2"/>
      </rPr>
      <t>od nám.Oslob po križ.Jantár.</t>
    </r>
  </si>
  <si>
    <t>Košťova</t>
  </si>
  <si>
    <r>
      <t>Železníky</t>
    </r>
    <r>
      <rPr>
        <sz val="10"/>
        <rFont val="Arial CE"/>
        <family val="2"/>
      </rPr>
      <t xml:space="preserve"> - parkové chodníky +  okolo OC</t>
    </r>
  </si>
  <si>
    <r>
      <t>chodn.od Levočsk.ku pošte</t>
    </r>
    <r>
      <rPr>
        <sz val="10"/>
        <rFont val="Arial CE"/>
        <family val="2"/>
      </rPr>
      <t xml:space="preserve"> šikmý</t>
    </r>
  </si>
  <si>
    <r>
      <t xml:space="preserve">chodn.od OC Billa </t>
    </r>
    <r>
      <rPr>
        <sz val="10"/>
        <rFont val="Arial CE"/>
        <family val="2"/>
      </rPr>
      <t>ku ZŠ Polárna</t>
    </r>
  </si>
  <si>
    <r>
      <t xml:space="preserve">chodn.od Važeckej </t>
    </r>
    <r>
      <rPr>
        <sz val="10"/>
        <rFont val="Arial CE"/>
        <family val="2"/>
      </rPr>
      <t>k Sputnikovej šikmý</t>
    </r>
  </si>
  <si>
    <t xml:space="preserve">Meteorová </t>
  </si>
  <si>
    <r>
      <t xml:space="preserve">Meteorová </t>
    </r>
    <r>
      <rPr>
        <sz val="10"/>
        <rFont val="Arial CE"/>
        <family val="2"/>
      </rPr>
      <t>šikmý chod.pri vežiakoch</t>
    </r>
  </si>
  <si>
    <r>
      <t xml:space="preserve">Magistrála vnútorná - </t>
    </r>
    <r>
      <rPr>
        <sz val="10"/>
        <rFont val="Arial CE"/>
        <family val="2"/>
      </rPr>
      <t>od Dónskej po galaktickú</t>
    </r>
  </si>
  <si>
    <r>
      <t>Spišské nám.</t>
    </r>
    <r>
      <rPr>
        <sz val="10"/>
        <rFont val="Arial CE"/>
        <family val="2"/>
      </rPr>
      <t>-od Levočskej ku OC Branisko</t>
    </r>
  </si>
  <si>
    <r>
      <t>chodn cez park. -</t>
    </r>
    <r>
      <rPr>
        <sz val="10"/>
        <rFont val="Arial CE"/>
        <family val="2"/>
      </rPr>
      <t>od križ.Čingov.-Ladožská ku OC Čingov</t>
    </r>
  </si>
  <si>
    <r>
      <t>chodn.za Sputnikovou</t>
    </r>
    <r>
      <rPr>
        <sz val="10"/>
        <rFont val="Arial CE"/>
        <family val="2"/>
      </rPr>
      <t xml:space="preserve"> cez park k osobitnej ZŠ</t>
    </r>
  </si>
  <si>
    <r>
      <t xml:space="preserve">Hroncova - </t>
    </r>
    <r>
      <rPr>
        <sz val="10"/>
        <rFont val="Arial"/>
        <family val="2"/>
      </rPr>
      <t>pred Obvodným úr</t>
    </r>
    <r>
      <rPr>
        <sz val="10"/>
        <rFont val="Arial CE"/>
        <family val="2"/>
      </rPr>
      <t>.</t>
    </r>
  </si>
  <si>
    <t>B.Nemcovej</t>
  </si>
  <si>
    <r>
      <t>Jánošíkova -</t>
    </r>
    <r>
      <rPr>
        <sz val="10"/>
        <rFont val="Arial CE"/>
        <family val="2"/>
      </rPr>
      <t>chodník smer k podchodu Moldavská</t>
    </r>
  </si>
  <si>
    <t>Cesta pod Hradov.</t>
  </si>
  <si>
    <t>chodník od križ. Kostolianska cesta-</t>
  </si>
  <si>
    <t>schody Ďumbierska-Chrastie</t>
  </si>
  <si>
    <t>Festival.námestie</t>
  </si>
  <si>
    <t>zastávka MHD smer Tr.SNP</t>
  </si>
  <si>
    <t>zozadu ku MŠ-vým.stanica, nad schody</t>
  </si>
  <si>
    <t>spoj.chodn.Zúpková-Krosnianska pri MŠ</t>
  </si>
  <si>
    <t>schody pri parkovisku</t>
  </si>
  <si>
    <t>zastávka MHD / Opel</t>
  </si>
  <si>
    <t>32 / Snehové koly</t>
  </si>
  <si>
    <t>Drevené veľké        / ks /</t>
  </si>
  <si>
    <t>Drevené malé       / ks /</t>
  </si>
  <si>
    <t>Kovové    / ks /</t>
  </si>
  <si>
    <t>Rajón / Druh zábrany</t>
  </si>
  <si>
    <t>Rozmiestnenie snehových zábran</t>
  </si>
  <si>
    <t>Rajón</t>
  </si>
  <si>
    <t>P.č.</t>
  </si>
  <si>
    <t>Kovové            / ks /</t>
  </si>
  <si>
    <t>33 / Darg. hrdinov</t>
  </si>
  <si>
    <t>26B / Darg. hrdinov</t>
  </si>
  <si>
    <t>26A / Darg. hrdinov</t>
  </si>
  <si>
    <t>31 / Snehové ploty</t>
  </si>
  <si>
    <r>
      <t>Budapeštianska č. 2</t>
    </r>
    <r>
      <rPr>
        <sz val="10"/>
        <rFont val="Arial CE"/>
        <family val="0"/>
      </rPr>
      <t xml:space="preserve"> - smer Sofijská</t>
    </r>
  </si>
  <si>
    <r>
      <t>od zast.MHD Európska tr.</t>
    </r>
    <r>
      <rPr>
        <sz val="10"/>
        <rFont val="Arial CE"/>
        <family val="2"/>
      </rPr>
      <t xml:space="preserve"> k trhovisku na Budapeštianskej</t>
    </r>
  </si>
  <si>
    <t>Jakobyho</t>
  </si>
  <si>
    <t>Bencúrova</t>
  </si>
  <si>
    <t>Malinová</t>
  </si>
  <si>
    <t>do polovice ulice na chodník</t>
  </si>
  <si>
    <t>chodník pri č. 19</t>
  </si>
  <si>
    <r>
      <t>Kavečany</t>
    </r>
    <r>
      <rPr>
        <sz val="10"/>
        <rFont val="Arial CE"/>
        <family val="2"/>
      </rPr>
      <t xml:space="preserve"> - ZOO</t>
    </r>
  </si>
  <si>
    <r>
      <t>Krásna</t>
    </r>
    <r>
      <rPr>
        <sz val="10"/>
        <rFont val="Arial CE"/>
        <family val="2"/>
      </rPr>
      <t xml:space="preserve"> - Hutka</t>
    </r>
  </si>
  <si>
    <t>ŠC III/Poľov</t>
  </si>
  <si>
    <t>ŠC II/548 Lorinčík</t>
  </si>
  <si>
    <t>ŠC III/Zdoba</t>
  </si>
  <si>
    <t>ŠC III/Kavečany</t>
  </si>
  <si>
    <t>ŠC II/547 Jahodná</t>
  </si>
  <si>
    <t>ŠC III/Družstevná</t>
  </si>
  <si>
    <t>Cesta na letisko</t>
  </si>
  <si>
    <t>schody - garáže</t>
  </si>
  <si>
    <t>pri podchode - ZŠ Charkovská</t>
  </si>
  <si>
    <t>veľké schody pod svahom - ZŠ</t>
  </si>
  <si>
    <t>parkovisko pred poliklinikou</t>
  </si>
  <si>
    <t>Sliačska</t>
  </si>
  <si>
    <t>Štiavnická</t>
  </si>
  <si>
    <t>Ružomberská</t>
  </si>
  <si>
    <t>Lofflerova</t>
  </si>
  <si>
    <r>
      <t xml:space="preserve">Idanská </t>
    </r>
    <r>
      <rPr>
        <sz val="10"/>
        <rFont val="Arial CE"/>
        <family val="0"/>
      </rPr>
      <t>+ chodn.medzi 2 parkoviskami</t>
    </r>
  </si>
  <si>
    <r>
      <t>V.Opátske -</t>
    </r>
    <r>
      <rPr>
        <sz val="10"/>
        <rFont val="Arial CE"/>
        <family val="0"/>
      </rPr>
      <t xml:space="preserve"> schody 1/2 od zast.MHD k nadjazdu</t>
    </r>
  </si>
  <si>
    <r>
      <t>V.Opátske -</t>
    </r>
    <r>
      <rPr>
        <sz val="10"/>
        <rFont val="Arial CE"/>
        <family val="0"/>
      </rPr>
      <t xml:space="preserve"> chodník od zast.MHD pri ŠZŠ smer nadjazd + chodník nadjazd</t>
    </r>
  </si>
  <si>
    <r>
      <t xml:space="preserve">V.Opátske - </t>
    </r>
    <r>
      <rPr>
        <sz val="10"/>
        <rFont val="Arial CE"/>
        <family val="0"/>
      </rPr>
      <t>chodník od ŠZŠ smer zast.MHD - BPMK smer centrum ( môže aj strojne )</t>
    </r>
  </si>
  <si>
    <r>
      <t>Vojenská</t>
    </r>
    <r>
      <rPr>
        <sz val="10"/>
        <rFont val="Arial CE"/>
        <family val="0"/>
      </rPr>
      <t xml:space="preserve"> - schody od MHD Cassovar smer SBD</t>
    </r>
  </si>
  <si>
    <r>
      <t xml:space="preserve">Vojenská - </t>
    </r>
    <r>
      <rPr>
        <sz val="10"/>
        <rFont val="Arial CE"/>
        <family val="0"/>
      </rPr>
      <t>Cassovar</t>
    </r>
  </si>
  <si>
    <t>Watsonova</t>
  </si>
  <si>
    <t>Čsl. armády</t>
  </si>
  <si>
    <t>Moyzesova</t>
  </si>
  <si>
    <t>Cintorínska</t>
  </si>
  <si>
    <t>Krivá</t>
  </si>
  <si>
    <t>Bottova</t>
  </si>
  <si>
    <t>Bajzova</t>
  </si>
  <si>
    <t>Staničné námestie</t>
  </si>
  <si>
    <t>Svätoplukova</t>
  </si>
  <si>
    <t>Masarykova</t>
  </si>
  <si>
    <t>Alvinczyho</t>
  </si>
  <si>
    <t>Slovenská</t>
  </si>
  <si>
    <t>mostík od Vodnej</t>
  </si>
  <si>
    <t xml:space="preserve">Štefánikova </t>
  </si>
  <si>
    <t>mostík od Podtatranského</t>
  </si>
  <si>
    <t xml:space="preserve">Gerlachovská  </t>
  </si>
  <si>
    <t xml:space="preserve">Štrbská </t>
  </si>
  <si>
    <t xml:space="preserve">Hronská </t>
  </si>
  <si>
    <t>schody smer Račí potok</t>
  </si>
  <si>
    <t xml:space="preserve">Moskovská </t>
  </si>
  <si>
    <t>schody z Medickej na Vojenskú</t>
  </si>
  <si>
    <t>Vojenská</t>
  </si>
  <si>
    <t>schody k podchodu</t>
  </si>
  <si>
    <t xml:space="preserve">Moldavská </t>
  </si>
  <si>
    <t>schody pri bloku Krakovská č. 1</t>
  </si>
  <si>
    <t xml:space="preserve">Krakovská </t>
  </si>
  <si>
    <t>schody z Dunajskej na Bleskovu</t>
  </si>
  <si>
    <t>schody z Turgenevovej k OC</t>
  </si>
  <si>
    <t xml:space="preserve">Turgenevova </t>
  </si>
  <si>
    <t>schody medzi blokmi č. 27, 29</t>
  </si>
  <si>
    <t xml:space="preserve">Blesková </t>
  </si>
  <si>
    <t xml:space="preserve">Staničné námestie </t>
  </si>
  <si>
    <t xml:space="preserve">Alvinczyho </t>
  </si>
  <si>
    <t>Poľovnícka</t>
  </si>
  <si>
    <t>Laborecká</t>
  </si>
  <si>
    <t>Inžinierská</t>
  </si>
  <si>
    <t>Ružová</t>
  </si>
  <si>
    <t>Muškátová</t>
  </si>
  <si>
    <t>Orgovánová</t>
  </si>
  <si>
    <t>Idanská</t>
  </si>
  <si>
    <t>Bernolákova</t>
  </si>
  <si>
    <t>Tri hôrky</t>
  </si>
  <si>
    <t>Martinská</t>
  </si>
  <si>
    <t>Žilinská</t>
  </si>
  <si>
    <t>Jihlavská</t>
  </si>
  <si>
    <t>Brnenská</t>
  </si>
  <si>
    <t>Nerudova</t>
  </si>
  <si>
    <t>Žižkova</t>
  </si>
  <si>
    <t>Jánošíkova</t>
  </si>
  <si>
    <t>Kukučínova</t>
  </si>
  <si>
    <t>Riznerova</t>
  </si>
  <si>
    <t>Lichardova</t>
  </si>
  <si>
    <t>Skladná</t>
  </si>
  <si>
    <t>Kupeckého</t>
  </si>
  <si>
    <t>Kalinčiakova</t>
  </si>
  <si>
    <t>Dúhová</t>
  </si>
  <si>
    <t>Vajanského</t>
  </si>
  <si>
    <t>Slnečná</t>
  </si>
  <si>
    <t>Táborská</t>
  </si>
  <si>
    <t>Dunajská</t>
  </si>
  <si>
    <t>Milosrdenstva</t>
  </si>
  <si>
    <t>Javorová</t>
  </si>
  <si>
    <t>Lipová</t>
  </si>
  <si>
    <t>Topoľová</t>
  </si>
  <si>
    <t>Gaštanová</t>
  </si>
  <si>
    <t>Pri nemocnici</t>
  </si>
  <si>
    <t>Turgenevova</t>
  </si>
  <si>
    <t>Lomonosovova</t>
  </si>
  <si>
    <t>Ostrovského</t>
  </si>
  <si>
    <t>Werferova</t>
  </si>
  <si>
    <t>Paulínyho</t>
  </si>
  <si>
    <t>Školská</t>
  </si>
  <si>
    <t>Krakovská</t>
  </si>
  <si>
    <t>Užhorodská</t>
  </si>
  <si>
    <t>Ostravská</t>
  </si>
  <si>
    <t>Miškovecká</t>
  </si>
  <si>
    <t>Poľská</t>
  </si>
  <si>
    <t>Zborovská</t>
  </si>
  <si>
    <t>Mlynárska</t>
  </si>
  <si>
    <t>Vojvodská</t>
  </si>
  <si>
    <t>Fejova</t>
  </si>
  <si>
    <t>Šoltésovej</t>
  </si>
  <si>
    <t>Tichá</t>
  </si>
  <si>
    <t>Brezová</t>
  </si>
  <si>
    <t>Smetanova</t>
  </si>
  <si>
    <t>Panelová</t>
  </si>
  <si>
    <t>Srbská</t>
  </si>
  <si>
    <t>Pekná</t>
  </si>
  <si>
    <t>Kórejská</t>
  </si>
  <si>
    <t>Bulharská</t>
  </si>
  <si>
    <t>Rumunská</t>
  </si>
  <si>
    <t>Omská</t>
  </si>
  <si>
    <t>Krasinského</t>
  </si>
  <si>
    <t>Vrabčia</t>
  </si>
  <si>
    <t>Tranovského</t>
  </si>
  <si>
    <t>Palárikova</t>
  </si>
  <si>
    <t>Partizánska</t>
  </si>
  <si>
    <t>Ludmanská</t>
  </si>
  <si>
    <t>Hollého</t>
  </si>
  <si>
    <t>Jantárová malá</t>
  </si>
  <si>
    <t>Rosná</t>
  </si>
  <si>
    <t>Oštepová</t>
  </si>
  <si>
    <t>Perlová</t>
  </si>
  <si>
    <t>Franckova</t>
  </si>
  <si>
    <t>Staničná</t>
  </si>
  <si>
    <t>Zlatá</t>
  </si>
  <si>
    <t>Fibichova</t>
  </si>
  <si>
    <t>Myslava</t>
  </si>
  <si>
    <t xml:space="preserve"> + schody k zast. MHD</t>
  </si>
  <si>
    <t>OC Važec</t>
  </si>
  <si>
    <t>ľavá strana za zvodidlom</t>
  </si>
  <si>
    <t>Aplinka</t>
  </si>
  <si>
    <t>OC Hornád</t>
  </si>
  <si>
    <t>Cesta k Chate Jahodná</t>
  </si>
  <si>
    <t>Baránok - Bankov</t>
  </si>
  <si>
    <t xml:space="preserve"> + stupňovitý chodník</t>
  </si>
  <si>
    <t xml:space="preserve">Ondavská </t>
  </si>
  <si>
    <t>križ. Belehradská - Ázijská trieda 2x</t>
  </si>
  <si>
    <t>križ. Bruselská - Európska trieda</t>
  </si>
  <si>
    <t>Bukurešťská č. 16</t>
  </si>
  <si>
    <t>pri OC HNILEC</t>
  </si>
  <si>
    <t>Garbiarska</t>
  </si>
  <si>
    <t>Irkutská</t>
  </si>
  <si>
    <t>Bellova</t>
  </si>
  <si>
    <t>Stromová</t>
  </si>
  <si>
    <t>park medzi blokmi</t>
  </si>
  <si>
    <t>medzi blokmi  - č. 20</t>
  </si>
  <si>
    <t>schody</t>
  </si>
  <si>
    <t>MŠ - parkovisko</t>
  </si>
  <si>
    <t>chodník - schody OC ONDAVA</t>
  </si>
  <si>
    <t>schody medzi garážami</t>
  </si>
  <si>
    <t>schody - park. medzi blok.</t>
  </si>
  <si>
    <t>Stropkovská</t>
  </si>
  <si>
    <t>Kavečianska cesta</t>
  </si>
  <si>
    <r>
      <t>Moyzesova</t>
    </r>
    <r>
      <rPr>
        <sz val="10"/>
        <rFont val="Arial CE"/>
        <family val="2"/>
      </rPr>
      <t xml:space="preserve"> - Alžbetina</t>
    </r>
  </si>
  <si>
    <r>
      <t>Kostolianska</t>
    </r>
    <r>
      <rPr>
        <sz val="10"/>
        <rFont val="Arial CE"/>
        <family val="2"/>
      </rPr>
      <t xml:space="preserve"> - Havlíčkova -konečná</t>
    </r>
  </si>
  <si>
    <r>
      <t xml:space="preserve">Slovenská </t>
    </r>
    <r>
      <rPr>
        <sz val="10"/>
        <rFont val="Arial CE"/>
        <family val="2"/>
      </rPr>
      <t>- č.20</t>
    </r>
  </si>
  <si>
    <r>
      <t xml:space="preserve">Slovenská - </t>
    </r>
    <r>
      <rPr>
        <sz val="10"/>
        <rFont val="Arial CE"/>
        <family val="0"/>
      </rPr>
      <t>č.42</t>
    </r>
  </si>
  <si>
    <r>
      <t xml:space="preserve">Člnkova </t>
    </r>
    <r>
      <rPr>
        <sz val="10"/>
        <rFont val="Arial CE"/>
        <family val="0"/>
      </rPr>
      <t>+ konečná pri Rampovej</t>
    </r>
  </si>
  <si>
    <r>
      <t>Jedlíkova</t>
    </r>
    <r>
      <rPr>
        <sz val="10"/>
        <rFont val="Arial CE"/>
        <family val="2"/>
      </rPr>
      <t xml:space="preserve"> - Lunik VII</t>
    </r>
  </si>
  <si>
    <r>
      <t>Jána Pavla II -</t>
    </r>
    <r>
      <rPr>
        <sz val="10"/>
        <rFont val="Arial CE"/>
        <family val="0"/>
      </rPr>
      <t>Húsková</t>
    </r>
  </si>
  <si>
    <r>
      <t xml:space="preserve">Jána Pavla II </t>
    </r>
    <r>
      <rPr>
        <sz val="10"/>
        <rFont val="Arial CE"/>
        <family val="2"/>
      </rPr>
      <t xml:space="preserve">-Kláštor </t>
    </r>
    <r>
      <rPr>
        <b/>
        <sz val="10"/>
        <rFont val="Arial CE"/>
        <family val="0"/>
      </rPr>
      <t>+ konečná</t>
    </r>
  </si>
  <si>
    <r>
      <t>Ipeľská</t>
    </r>
    <r>
      <rPr>
        <sz val="10"/>
        <rFont val="Arial CE"/>
        <family val="2"/>
      </rPr>
      <t xml:space="preserve"> - nová nemocnica</t>
    </r>
  </si>
  <si>
    <r>
      <t>Popradská -CVČ Domino -</t>
    </r>
    <r>
      <rPr>
        <sz val="10"/>
        <rFont val="Arial CE"/>
        <family val="0"/>
      </rPr>
      <t xml:space="preserve"> na znamenie</t>
    </r>
  </si>
  <si>
    <r>
      <t>Moldavská</t>
    </r>
    <r>
      <rPr>
        <sz val="10"/>
        <rFont val="Arial CE"/>
        <family val="2"/>
      </rPr>
      <t xml:space="preserve"> - SOU Dopravné </t>
    </r>
  </si>
  <si>
    <r>
      <t>Osloboditeľov</t>
    </r>
    <r>
      <rPr>
        <sz val="10"/>
        <rFont val="Arial CE"/>
        <family val="0"/>
      </rPr>
      <t xml:space="preserve"> - socha Jána Pavla II.</t>
    </r>
  </si>
  <si>
    <r>
      <t>Barca</t>
    </r>
    <r>
      <rPr>
        <sz val="10"/>
        <rFont val="Arial CE"/>
        <family val="2"/>
      </rPr>
      <t xml:space="preserve"> - Andraščíkova</t>
    </r>
  </si>
  <si>
    <r>
      <t>Barca</t>
    </r>
    <r>
      <rPr>
        <sz val="10"/>
        <rFont val="Arial CE"/>
        <family val="2"/>
      </rPr>
      <t xml:space="preserve"> - Boženy Slančíkovej Timravy</t>
    </r>
  </si>
  <si>
    <r>
      <t>Barca</t>
    </r>
    <r>
      <rPr>
        <sz val="10"/>
        <rFont val="Arial CE"/>
        <family val="0"/>
      </rPr>
      <t xml:space="preserve"> - Hraničná</t>
    </r>
  </si>
  <si>
    <r>
      <t xml:space="preserve">Slanecká- </t>
    </r>
    <r>
      <rPr>
        <sz val="10"/>
        <rFont val="Arial CE"/>
        <family val="0"/>
      </rPr>
      <t>Ladožská</t>
    </r>
  </si>
  <si>
    <r>
      <t>Slanecká-</t>
    </r>
    <r>
      <rPr>
        <sz val="10"/>
        <rFont val="Arial CE"/>
        <family val="0"/>
      </rPr>
      <t>Dneperská</t>
    </r>
  </si>
  <si>
    <r>
      <t>Slanecká-</t>
    </r>
    <r>
      <rPr>
        <sz val="10"/>
        <rFont val="Arial CE"/>
        <family val="0"/>
      </rPr>
      <t>Levočská</t>
    </r>
  </si>
  <si>
    <r>
      <t>Americká trieda</t>
    </r>
    <r>
      <rPr>
        <sz val="10"/>
        <rFont val="Arial CE"/>
        <family val="0"/>
      </rPr>
      <t xml:space="preserve"> - Bruselská</t>
    </r>
  </si>
  <si>
    <r>
      <t>Americká trieda</t>
    </r>
    <r>
      <rPr>
        <sz val="10"/>
        <rFont val="Arial CE"/>
        <family val="2"/>
      </rPr>
      <t xml:space="preserve"> - Aténska</t>
    </r>
  </si>
  <si>
    <t>Ďumbierská</t>
  </si>
  <si>
    <t>Šafárikova</t>
  </si>
  <si>
    <t>Narcisova</t>
  </si>
  <si>
    <t>Rastislavova</t>
  </si>
  <si>
    <t>Krosnianska</t>
  </si>
  <si>
    <t>Priemyselná</t>
  </si>
  <si>
    <t>Rampová</t>
  </si>
  <si>
    <t>Severné nábrežie</t>
  </si>
  <si>
    <t>UCHO</t>
  </si>
  <si>
    <t xml:space="preserve">Lingov </t>
  </si>
  <si>
    <t>Fábryho č. 22</t>
  </si>
  <si>
    <t>PČĽ</t>
  </si>
  <si>
    <t>zast. MHD Tesco + most Hornád</t>
  </si>
  <si>
    <t>zast. MHD - MÚ</t>
  </si>
  <si>
    <t>zast. MHD - Fábryho</t>
  </si>
  <si>
    <t>zast. MHD - poliklinika pri Ondave</t>
  </si>
  <si>
    <t>zast. MHD</t>
  </si>
  <si>
    <t>zast. MHD - OC TORYSA</t>
  </si>
  <si>
    <t>zast. MHD - OC HORNÁD</t>
  </si>
  <si>
    <t>zast. MHD - OC LABOREC</t>
  </si>
  <si>
    <t>Názov komunikácie</t>
  </si>
  <si>
    <t>Berdejovská</t>
  </si>
  <si>
    <t>ulica Obrody</t>
  </si>
  <si>
    <t>Ružínska</t>
  </si>
  <si>
    <t>Uherova</t>
  </si>
  <si>
    <t>Markušova</t>
  </si>
  <si>
    <t>Gudernova</t>
  </si>
  <si>
    <t>Nešporova</t>
  </si>
  <si>
    <t>Kežmarská</t>
  </si>
  <si>
    <t>Lečkova</t>
  </si>
  <si>
    <t>Rožňavská</t>
  </si>
  <si>
    <t>Trebišovská</t>
  </si>
  <si>
    <t xml:space="preserve">Staré mesto </t>
  </si>
  <si>
    <t>Sever</t>
  </si>
  <si>
    <t>Západ</t>
  </si>
  <si>
    <t>Juh</t>
  </si>
  <si>
    <t>Nad Jazerom</t>
  </si>
  <si>
    <t>Dargovských hrdinov</t>
  </si>
  <si>
    <t>Ťahanovce</t>
  </si>
  <si>
    <t>Spolu</t>
  </si>
  <si>
    <t>21/A</t>
  </si>
  <si>
    <t>Staré mesto</t>
  </si>
  <si>
    <t>21/B</t>
  </si>
  <si>
    <t>26/A</t>
  </si>
  <si>
    <t>26/B</t>
  </si>
  <si>
    <t>Staré mesto - parkoviská</t>
  </si>
  <si>
    <t>Sever - parkoviská</t>
  </si>
  <si>
    <t>Západ - parkoviská</t>
  </si>
  <si>
    <t>Juh - parkoviska</t>
  </si>
  <si>
    <t>15.</t>
  </si>
  <si>
    <t>16.</t>
  </si>
  <si>
    <t>podchody</t>
  </si>
  <si>
    <t>chodníky</t>
  </si>
  <si>
    <t xml:space="preserve">Hviezdoslavova </t>
  </si>
  <si>
    <t>Jantárova</t>
  </si>
  <si>
    <t>Abovská</t>
  </si>
  <si>
    <t>Gavlovičova</t>
  </si>
  <si>
    <t>Hečkova</t>
  </si>
  <si>
    <t>Cesta pod Hradovou</t>
  </si>
  <si>
    <t>Gerlachovská</t>
  </si>
  <si>
    <t>Polianska</t>
  </si>
  <si>
    <t>Klimkovičová</t>
  </si>
  <si>
    <r>
      <t>Trolejbusová</t>
    </r>
    <r>
      <rPr>
        <sz val="10"/>
        <rFont val="Arial CE"/>
        <family val="0"/>
      </rPr>
      <t xml:space="preserve"> (aj otočka v areáli DPMK)</t>
    </r>
  </si>
  <si>
    <r>
      <t>Poštová</t>
    </r>
    <r>
      <rPr>
        <sz val="10"/>
        <rFont val="Arial CE"/>
        <family val="0"/>
      </rPr>
      <t xml:space="preserve"> (MHD)</t>
    </r>
  </si>
  <si>
    <r>
      <t>Roosweltova</t>
    </r>
    <r>
      <rPr>
        <sz val="10"/>
        <rFont val="Arial CE"/>
        <family val="0"/>
      </rPr>
      <t xml:space="preserve"> (len trasa MHD)</t>
    </r>
  </si>
  <si>
    <r>
      <t>Maršála Koneva</t>
    </r>
    <r>
      <rPr>
        <sz val="10"/>
        <rFont val="Arial CE"/>
        <family val="0"/>
      </rPr>
      <t xml:space="preserve"> (len trasa MHD)</t>
    </r>
  </si>
  <si>
    <r>
      <t>ŠC Pereš - Malá Ida</t>
    </r>
    <r>
      <rPr>
        <sz val="10"/>
        <rFont val="Arial CE"/>
        <family val="0"/>
      </rPr>
      <t xml:space="preserve"> (po hranicu okresu)</t>
    </r>
  </si>
  <si>
    <r>
      <t>Lorinčík</t>
    </r>
    <r>
      <rPr>
        <sz val="10"/>
        <rFont val="Arial CE"/>
        <family val="0"/>
      </rPr>
      <t xml:space="preserve"> - spojka</t>
    </r>
  </si>
  <si>
    <r>
      <t>Poľov</t>
    </r>
    <r>
      <rPr>
        <sz val="10"/>
        <rFont val="Arial CE"/>
        <family val="0"/>
      </rPr>
      <t xml:space="preserve"> - spojka</t>
    </r>
  </si>
  <si>
    <r>
      <t>Ludvíkov dvor</t>
    </r>
    <r>
      <rPr>
        <sz val="10"/>
        <rFont val="Arial CE"/>
        <family val="0"/>
      </rPr>
      <t xml:space="preserve"> - spojka</t>
    </r>
  </si>
  <si>
    <r>
      <t>ŠC Haniska</t>
    </r>
    <r>
      <rPr>
        <sz val="10"/>
        <rFont val="Arial CE"/>
        <family val="0"/>
      </rPr>
      <t xml:space="preserve"> - po hranicu okresu</t>
    </r>
  </si>
  <si>
    <r>
      <t>Ul.Sv.rodiny</t>
    </r>
    <r>
      <rPr>
        <sz val="10"/>
        <rFont val="Arial CE"/>
        <family val="0"/>
      </rPr>
      <t>-od Pošty po Marš.Koneva</t>
    </r>
  </si>
  <si>
    <r>
      <t>ŠC Veľká Ida</t>
    </r>
    <r>
      <rPr>
        <sz val="10"/>
        <rFont val="Arial CE"/>
        <family val="0"/>
      </rPr>
      <t xml:space="preserve"> - po hranicu okresu</t>
    </r>
  </si>
  <si>
    <r>
      <t>Vojenská</t>
    </r>
    <r>
      <rPr>
        <sz val="10"/>
        <rFont val="Arial CE"/>
        <family val="0"/>
      </rPr>
      <t xml:space="preserve"> (od Kuzmányho)</t>
    </r>
  </si>
  <si>
    <r>
      <t>Toryská</t>
    </r>
    <r>
      <rPr>
        <sz val="10"/>
        <rFont val="Arial CE"/>
        <family val="0"/>
      </rPr>
      <t xml:space="preserve"> (od Štúrovej)</t>
    </r>
  </si>
  <si>
    <r>
      <t>Popradská</t>
    </r>
    <r>
      <rPr>
        <sz val="10"/>
        <rFont val="Arial CE"/>
        <family val="0"/>
      </rPr>
      <t xml:space="preserve"> (od Moldavskej po Tr. KVP)</t>
    </r>
  </si>
  <si>
    <r>
      <t>Luník IX.</t>
    </r>
    <r>
      <rPr>
        <sz val="10"/>
        <rFont val="Arial CE"/>
        <family val="0"/>
      </rPr>
      <t xml:space="preserve"> (MHD)</t>
    </r>
  </si>
  <si>
    <r>
      <t>Maša</t>
    </r>
    <r>
      <rPr>
        <sz val="10"/>
        <rFont val="Arial CE"/>
        <family val="0"/>
      </rPr>
      <t xml:space="preserve"> (po hranicu okresu aj otočka MHD)</t>
    </r>
  </si>
  <si>
    <r>
      <t>Napájadlá</t>
    </r>
    <r>
      <rPr>
        <sz val="10"/>
        <rFont val="Arial CE"/>
        <family val="0"/>
      </rPr>
      <t xml:space="preserve"> (trasa MHD)</t>
    </r>
  </si>
  <si>
    <r>
      <t>Krásna nad Hornádom</t>
    </r>
    <r>
      <rPr>
        <sz val="10"/>
        <rFont val="Arial CE"/>
        <family val="0"/>
      </rPr>
      <t xml:space="preserve"> - MHD</t>
    </r>
  </si>
  <si>
    <r>
      <t xml:space="preserve">Barčianska </t>
    </r>
    <r>
      <rPr>
        <sz val="10"/>
        <rFont val="Arial CE"/>
        <family val="0"/>
      </rPr>
      <t>(časť od Alejovej po Hranič.)</t>
    </r>
  </si>
  <si>
    <t>Kustrova</t>
  </si>
  <si>
    <t>Cimborkova</t>
  </si>
  <si>
    <t>Heydukova</t>
  </si>
  <si>
    <t>ulica Svornosti</t>
  </si>
  <si>
    <t>Májová</t>
  </si>
  <si>
    <t>Vihorladská</t>
  </si>
  <si>
    <t>Vnútorný Červený breh</t>
  </si>
  <si>
    <t>Dobšinského</t>
  </si>
  <si>
    <t>Tŕňová</t>
  </si>
  <si>
    <t xml:space="preserve">Sládkovičova </t>
  </si>
  <si>
    <t xml:space="preserve">Detvianska </t>
  </si>
  <si>
    <t xml:space="preserve">Banícka </t>
  </si>
  <si>
    <t>Vencová</t>
  </si>
  <si>
    <t>Urbánkova</t>
  </si>
  <si>
    <t>Brigádnická</t>
  </si>
  <si>
    <t xml:space="preserve">Rázusova </t>
  </si>
  <si>
    <t>Blesková</t>
  </si>
  <si>
    <t>Platonova</t>
  </si>
  <si>
    <t xml:space="preserve">Šoltésovej </t>
  </si>
  <si>
    <t>Pasteurovo námestie</t>
  </si>
  <si>
    <t>Domčeková</t>
  </si>
  <si>
    <t xml:space="preserve">Jegorovovo námestie </t>
  </si>
  <si>
    <t>Zupkova</t>
  </si>
  <si>
    <t>Furčianska</t>
  </si>
  <si>
    <t>Viedenská</t>
  </si>
  <si>
    <t>Zoborská</t>
  </si>
  <si>
    <t>Mengusovská</t>
  </si>
  <si>
    <t>Huncovská</t>
  </si>
  <si>
    <t>Končistá</t>
  </si>
  <si>
    <t>Atletická</t>
  </si>
  <si>
    <t>Turistická</t>
  </si>
  <si>
    <t>Horolezecká</t>
  </si>
  <si>
    <t>Športová</t>
  </si>
  <si>
    <t>Bežecká</t>
  </si>
  <si>
    <t>Jazdecká</t>
  </si>
  <si>
    <t>Za štadiónom</t>
  </si>
  <si>
    <t>schody z Belanskej na Muránsku</t>
  </si>
  <si>
    <t xml:space="preserve">L. Novomeského       </t>
  </si>
  <si>
    <t>Žľaby</t>
  </si>
  <si>
    <t>Malinova</t>
  </si>
  <si>
    <t>Lesná</t>
  </si>
  <si>
    <t>Višňová</t>
  </si>
  <si>
    <t>Hurbanova</t>
  </si>
  <si>
    <t>Záhradná</t>
  </si>
  <si>
    <t>Jahodná</t>
  </si>
  <si>
    <t>Potočná</t>
  </si>
  <si>
    <t>Jedľová</t>
  </si>
  <si>
    <t>Gogoľova</t>
  </si>
  <si>
    <t>Pod kaštieľom</t>
  </si>
  <si>
    <t>Junácka</t>
  </si>
  <si>
    <t>Mánesova</t>
  </si>
  <si>
    <t>Havlíčkova</t>
  </si>
  <si>
    <t>Slovenského</t>
  </si>
  <si>
    <t>Trenčianska</t>
  </si>
  <si>
    <t>Liptovská</t>
  </si>
  <si>
    <t>Oravská</t>
  </si>
  <si>
    <t>Palmová</t>
  </si>
  <si>
    <t>Rozálska</t>
  </si>
  <si>
    <t>Fakľová</t>
  </si>
  <si>
    <t>Olivová</t>
  </si>
  <si>
    <t>Cyprusová</t>
  </si>
  <si>
    <t>Nitrianska</t>
  </si>
  <si>
    <t>Krupinská</t>
  </si>
  <si>
    <t>Terchovská</t>
  </si>
  <si>
    <t>Na kalvárii</t>
  </si>
  <si>
    <t>Na šajbe</t>
  </si>
  <si>
    <t>Kostolná</t>
  </si>
  <si>
    <t>Magdalénska</t>
  </si>
  <si>
    <t>Račí potok</t>
  </si>
  <si>
    <t>Cesta za amfiteátrom</t>
  </si>
  <si>
    <t>Sokolovská</t>
  </si>
  <si>
    <t>Čapajevova</t>
  </si>
  <si>
    <t>Kysucká</t>
  </si>
  <si>
    <t>ulica Pokroku</t>
  </si>
  <si>
    <t>ulica Výstavby</t>
  </si>
  <si>
    <t>Hronská</t>
  </si>
  <si>
    <t>ulica Slobody</t>
  </si>
  <si>
    <t>Ľudová</t>
  </si>
  <si>
    <t>Kisdyho</t>
  </si>
  <si>
    <t>Tolstého</t>
  </si>
  <si>
    <t>Obrancov mieru</t>
  </si>
  <si>
    <t>Park Obrancov mieru</t>
  </si>
  <si>
    <t>Čárskeho</t>
  </si>
  <si>
    <t>Odborárska</t>
  </si>
  <si>
    <t>Študenská</t>
  </si>
  <si>
    <t>Ťahanovské riadky</t>
  </si>
  <si>
    <t>Alešovo nábrežie</t>
  </si>
  <si>
    <t>Moravská</t>
  </si>
  <si>
    <t>Česká</t>
  </si>
  <si>
    <t>Záborského</t>
  </si>
  <si>
    <t>Plťova</t>
  </si>
  <si>
    <t>Cyklistická</t>
  </si>
  <si>
    <t>Lomnická</t>
  </si>
  <si>
    <t>Popradská</t>
  </si>
  <si>
    <t>Trieda SNP</t>
  </si>
  <si>
    <t>Pražská</t>
  </si>
  <si>
    <t>Považská</t>
  </si>
  <si>
    <t>Kosťova</t>
  </si>
  <si>
    <t>Humenská</t>
  </si>
  <si>
    <t>Mikovínyho</t>
  </si>
  <si>
    <t>Hellova</t>
  </si>
  <si>
    <t>Stodolova</t>
  </si>
  <si>
    <t>Obchodná</t>
  </si>
  <si>
    <t>Medická</t>
  </si>
  <si>
    <t>Ťahanovská</t>
  </si>
  <si>
    <t>ŠC - Smer Zdoba</t>
  </si>
  <si>
    <t>Stará spišská cesta</t>
  </si>
  <si>
    <t>pri múre za poštou</t>
  </si>
  <si>
    <t>pri širokých schodoch - vežiak</t>
  </si>
  <si>
    <t>veľké park. za stavbou v kúte</t>
  </si>
  <si>
    <t>pri vežiaku - stará Polícia</t>
  </si>
  <si>
    <t>Malá</t>
  </si>
  <si>
    <t>Dargovská</t>
  </si>
  <si>
    <t>Magurská</t>
  </si>
  <si>
    <t>Kpt. Nálepku</t>
  </si>
  <si>
    <t>Branisková</t>
  </si>
  <si>
    <t>Tatranská</t>
  </si>
  <si>
    <t>Jesenná</t>
  </si>
  <si>
    <t>Jilemnického</t>
  </si>
  <si>
    <t>Park Angelinum</t>
  </si>
  <si>
    <t>Strojárenská</t>
  </si>
  <si>
    <t>Czambelova</t>
  </si>
  <si>
    <t>Bocatiova</t>
  </si>
  <si>
    <t>Zámočnícka</t>
  </si>
  <si>
    <t>Uršulínska</t>
  </si>
  <si>
    <t xml:space="preserve">Snehové koly </t>
  </si>
  <si>
    <t xml:space="preserve">Snehové ploty </t>
  </si>
  <si>
    <t>Spolu /ks/</t>
  </si>
  <si>
    <t>Zbrojničná</t>
  </si>
  <si>
    <t>Kasárenské námestie</t>
  </si>
  <si>
    <t>Horná Štefánikova</t>
  </si>
  <si>
    <t>Protifašistických bojovníkov</t>
  </si>
  <si>
    <t>Kováčska</t>
  </si>
  <si>
    <t>Vodná</t>
  </si>
  <si>
    <t>Stará Baštová</t>
  </si>
  <si>
    <t>Podtatranského</t>
  </si>
  <si>
    <t>Pri Miklušovej väznici</t>
  </si>
  <si>
    <t>Orlia</t>
  </si>
  <si>
    <t>Čajkovského</t>
  </si>
  <si>
    <t>Krmanova</t>
  </si>
  <si>
    <t>Puškinova</t>
  </si>
  <si>
    <t>Pribinova</t>
  </si>
  <si>
    <t>Mojmírova</t>
  </si>
  <si>
    <t>Murgašova</t>
  </si>
  <si>
    <t>Timonova</t>
  </si>
  <si>
    <t>Galenova</t>
  </si>
  <si>
    <t>Dr. Kostlivého</t>
  </si>
  <si>
    <t>Hradbová</t>
  </si>
  <si>
    <t>Mäsiarska</t>
  </si>
  <si>
    <t>Baštová</t>
  </si>
  <si>
    <t>Čajakova</t>
  </si>
  <si>
    <t>Žriedlová</t>
  </si>
  <si>
    <t>Škultétyho</t>
  </si>
  <si>
    <t>Belanská</t>
  </si>
  <si>
    <t>Muránska</t>
  </si>
  <si>
    <t>Baltická</t>
  </si>
  <si>
    <t>Kaspická</t>
  </si>
  <si>
    <t>Čiernomorská</t>
  </si>
  <si>
    <t>Azovská</t>
  </si>
  <si>
    <t>Donská</t>
  </si>
  <si>
    <t>Amurská</t>
  </si>
  <si>
    <t>Jenisejská</t>
  </si>
  <si>
    <t>Spišské námestie</t>
  </si>
  <si>
    <t>Dneperská</t>
  </si>
  <si>
    <t>Čingovská</t>
  </si>
  <si>
    <t>Uralská</t>
  </si>
  <si>
    <t>Ladožská</t>
  </si>
  <si>
    <t>Polárna</t>
  </si>
  <si>
    <t>Poludníková</t>
  </si>
  <si>
    <t>Rovníková</t>
  </si>
  <si>
    <t>Sputníková</t>
  </si>
  <si>
    <t>Raketová</t>
  </si>
  <si>
    <t>Družicová</t>
  </si>
  <si>
    <t>Stálicová</t>
  </si>
  <si>
    <t>Galaktická</t>
  </si>
  <si>
    <t>Námestie kozmonautov</t>
  </si>
  <si>
    <r>
      <t xml:space="preserve">Rastislavova- </t>
    </r>
    <r>
      <rPr>
        <sz val="10"/>
        <rFont val="Arial"/>
        <family val="2"/>
      </rPr>
      <t>státie pred nemocnicou od Topoľovej po bočný vchod</t>
    </r>
  </si>
  <si>
    <r>
      <t xml:space="preserve">Rastislavova - </t>
    </r>
    <r>
      <rPr>
        <sz val="10"/>
        <rFont val="Arial"/>
        <family val="2"/>
      </rPr>
      <t>cintorín</t>
    </r>
  </si>
  <si>
    <t>Gagarinovo námestie</t>
  </si>
  <si>
    <t>Tálinská</t>
  </si>
  <si>
    <t>Golianova</t>
  </si>
  <si>
    <t>Kurská</t>
  </si>
  <si>
    <t>Kalinovská</t>
  </si>
  <si>
    <t>Tokajícka</t>
  </si>
  <si>
    <t>Lidické námestie</t>
  </si>
  <si>
    <t>Jegorovovo námestie</t>
  </si>
  <si>
    <t>Bašťovanského</t>
  </si>
  <si>
    <t>Jaltská</t>
  </si>
  <si>
    <t>Postupímska</t>
  </si>
  <si>
    <t>Kpt. Jaroša</t>
  </si>
  <si>
    <t>Hroncová</t>
  </si>
  <si>
    <t>Szakkayho</t>
  </si>
  <si>
    <t>Boženy Nemcovej</t>
  </si>
  <si>
    <t>Vysokoškolská</t>
  </si>
  <si>
    <t>Národné námestie</t>
  </si>
  <si>
    <t>Hlinkova</t>
  </si>
  <si>
    <t>Ďumbierska</t>
  </si>
  <si>
    <t>priamo pri OC HNILEC</t>
  </si>
  <si>
    <t>pri ZŠ Charkovská</t>
  </si>
  <si>
    <t>schody smer Ázijská trieda</t>
  </si>
  <si>
    <t>MŠ</t>
  </si>
  <si>
    <t>schody smer Viedenská</t>
  </si>
  <si>
    <t>schody smer Helsinská</t>
  </si>
  <si>
    <t>Umiestnenie</t>
  </si>
  <si>
    <t>Letisko</t>
  </si>
  <si>
    <t>Lorinčík</t>
  </si>
  <si>
    <t>Poľov</t>
  </si>
  <si>
    <t>Zdoba</t>
  </si>
  <si>
    <t>Františkánska</t>
  </si>
  <si>
    <t>Biela</t>
  </si>
  <si>
    <t>Univerzitná</t>
  </si>
  <si>
    <t>Zvonárska</t>
  </si>
  <si>
    <t>Bočná</t>
  </si>
  <si>
    <t>medzi garážami - k ÚP</t>
  </si>
  <si>
    <t>Prešovská</t>
  </si>
  <si>
    <t>schody smer MÚ</t>
  </si>
  <si>
    <t>schody smer Sofijská</t>
  </si>
  <si>
    <t>schody smer Ázijská</t>
  </si>
  <si>
    <t>pri garážach</t>
  </si>
  <si>
    <t>Jazmínová</t>
  </si>
  <si>
    <t>Narcisová</t>
  </si>
  <si>
    <t>Rubínová</t>
  </si>
  <si>
    <t>Smaragdová</t>
  </si>
  <si>
    <t>Opálová</t>
  </si>
  <si>
    <t>Diamantová</t>
  </si>
  <si>
    <t>Hodonínska</t>
  </si>
  <si>
    <t>D. Feju</t>
  </si>
  <si>
    <t>Čínska</t>
  </si>
  <si>
    <t>Pri pošte</t>
  </si>
  <si>
    <t>Štítová</t>
  </si>
  <si>
    <t>Pajorovova</t>
  </si>
  <si>
    <t xml:space="preserve">Jarná </t>
  </si>
  <si>
    <t xml:space="preserve"> + chodník</t>
  </si>
  <si>
    <t>Štefánikova</t>
  </si>
  <si>
    <t>Gorkého</t>
  </si>
  <si>
    <t>Zádielská</t>
  </si>
  <si>
    <t>Chrastie</t>
  </si>
  <si>
    <t>Štrbská</t>
  </si>
  <si>
    <r>
      <t xml:space="preserve">Palkovičova </t>
    </r>
    <r>
      <rPr>
        <sz val="10"/>
        <rFont val="Arial CE"/>
        <family val="2"/>
      </rPr>
      <t>- od Národnej triedy</t>
    </r>
  </si>
  <si>
    <r>
      <t xml:space="preserve">Šafárikova trieda </t>
    </r>
    <r>
      <rPr>
        <sz val="10"/>
        <rFont val="Arial CE"/>
        <family val="2"/>
      </rPr>
      <t>+ odbočka</t>
    </r>
  </si>
  <si>
    <t>Plzeňská</t>
  </si>
  <si>
    <t>Karlovarská</t>
  </si>
  <si>
    <r>
      <t xml:space="preserve">Milosrdenstva </t>
    </r>
    <r>
      <rPr>
        <sz val="10"/>
        <rFont val="Arial CE"/>
        <family val="2"/>
      </rPr>
      <t>- časť</t>
    </r>
  </si>
  <si>
    <r>
      <t xml:space="preserve">Mudroňova </t>
    </r>
    <r>
      <rPr>
        <sz val="10"/>
        <rFont val="Arial CE"/>
        <family val="2"/>
      </rPr>
      <t>- celá (obe strany)</t>
    </r>
  </si>
  <si>
    <t>Austrálska</t>
  </si>
  <si>
    <r>
      <t>Americká trieda</t>
    </r>
    <r>
      <rPr>
        <sz val="10"/>
        <rFont val="Arial CE"/>
        <family val="2"/>
      </rPr>
      <t xml:space="preserve"> - malá</t>
    </r>
  </si>
  <si>
    <r>
      <t>Festivalové námestie</t>
    </r>
    <r>
      <rPr>
        <sz val="10"/>
        <rFont val="Arial CE"/>
        <family val="0"/>
      </rPr>
      <t xml:space="preserve"> - celá</t>
    </r>
  </si>
  <si>
    <r>
      <t>Tatranská</t>
    </r>
    <r>
      <rPr>
        <sz val="10"/>
        <rFont val="Arial CE"/>
        <family val="0"/>
      </rPr>
      <t xml:space="preserve"> - celá od Braniskovej</t>
    </r>
  </si>
  <si>
    <r>
      <t>Branisková</t>
    </r>
    <r>
      <rPr>
        <sz val="10"/>
        <rFont val="Arial CE"/>
        <family val="0"/>
      </rPr>
      <t xml:space="preserve"> - celá</t>
    </r>
  </si>
  <si>
    <r>
      <t>Tatranská</t>
    </r>
    <r>
      <rPr>
        <sz val="10"/>
        <rFont val="Arial CE"/>
        <family val="0"/>
      </rPr>
      <t xml:space="preserve"> - celá smer Štítová</t>
    </r>
  </si>
  <si>
    <r>
      <t>Kpt. Nálepku</t>
    </r>
    <r>
      <rPr>
        <sz val="10"/>
        <rFont val="Arial CE"/>
        <family val="0"/>
      </rPr>
      <t xml:space="preserve"> - od Magurskej</t>
    </r>
  </si>
  <si>
    <r>
      <t>Karpatská</t>
    </r>
    <r>
      <rPr>
        <sz val="10"/>
        <rFont val="Arial CE"/>
        <family val="0"/>
      </rPr>
      <t xml:space="preserve"> - časť od Vojenskej</t>
    </r>
  </si>
  <si>
    <r>
      <t>Škultétyho</t>
    </r>
    <r>
      <rPr>
        <sz val="10"/>
        <rFont val="Arial CE"/>
        <family val="2"/>
      </rPr>
      <t xml:space="preserve"> - celá</t>
    </r>
  </si>
  <si>
    <t>Bielocerkevská</t>
  </si>
  <si>
    <t>Povstanie českého ľudu</t>
  </si>
  <si>
    <t>Mauerova</t>
  </si>
  <si>
    <t>Dvorkinova</t>
  </si>
  <si>
    <t>Clementisova</t>
  </si>
  <si>
    <t>Adlerova</t>
  </si>
  <si>
    <t>Fábryho</t>
  </si>
  <si>
    <t>Exnárova</t>
  </si>
  <si>
    <t>Maršála Koneva</t>
  </si>
  <si>
    <t>Moldavská - podchod</t>
  </si>
  <si>
    <r>
      <t>Moldavská</t>
    </r>
    <r>
      <rPr>
        <sz val="10"/>
        <rFont val="Arial CE"/>
        <family val="0"/>
      </rPr>
      <t xml:space="preserve"> - schody na Žižkovu</t>
    </r>
  </si>
  <si>
    <t>Buzulucká</t>
  </si>
  <si>
    <t>Charkovská</t>
  </si>
  <si>
    <t>Zúpkova</t>
  </si>
  <si>
    <t>Ovručská</t>
  </si>
  <si>
    <t>Lupkovská</t>
  </si>
  <si>
    <t>Slivník</t>
  </si>
  <si>
    <t>Orechová</t>
  </si>
  <si>
    <t>Drieňová</t>
  </si>
  <si>
    <t>Malá Prešovská</t>
  </si>
  <si>
    <t>Pri výmoli</t>
  </si>
  <si>
    <t>Belehradská</t>
  </si>
  <si>
    <t>Havanská</t>
  </si>
  <si>
    <t>Aténska</t>
  </si>
  <si>
    <t>Bruselská</t>
  </si>
  <si>
    <t>Pri pošte 13</t>
  </si>
  <si>
    <t>Madridská</t>
  </si>
  <si>
    <t>Helsinská</t>
  </si>
  <si>
    <t>Hanojská</t>
  </si>
  <si>
    <t>Budapeštianska</t>
  </si>
  <si>
    <t>Sofijská</t>
  </si>
  <si>
    <t>Varšavská</t>
  </si>
  <si>
    <t>Pekingská</t>
  </si>
  <si>
    <t>Bukurešťská</t>
  </si>
  <si>
    <t>Berlínska</t>
  </si>
  <si>
    <t>Palackého</t>
  </si>
  <si>
    <t xml:space="preserve"> + schody z mostíka k zast. MHD</t>
  </si>
  <si>
    <t>Mliečna</t>
  </si>
  <si>
    <t>Sv. Ladislava</t>
  </si>
  <si>
    <t>Gemerská</t>
  </si>
  <si>
    <t>Alejová</t>
  </si>
  <si>
    <r>
      <t>Hlavná</t>
    </r>
    <r>
      <rPr>
        <sz val="10"/>
        <rFont val="Arial CE"/>
        <family val="0"/>
      </rPr>
      <t xml:space="preserve"> - Roosweltova - Pribinova 3x</t>
    </r>
  </si>
  <si>
    <r>
      <t>OD Dargov</t>
    </r>
    <r>
      <rPr>
        <sz val="10"/>
        <rFont val="Arial CE"/>
        <family val="0"/>
      </rPr>
      <t xml:space="preserve"> - zast. električiek 1x</t>
    </r>
  </si>
  <si>
    <r>
      <t>Štúrova</t>
    </r>
    <r>
      <rPr>
        <sz val="10"/>
        <rFont val="Arial CE"/>
        <family val="0"/>
      </rPr>
      <t xml:space="preserve"> - Fejova 2x</t>
    </r>
  </si>
  <si>
    <r>
      <t>Štúrova</t>
    </r>
    <r>
      <rPr>
        <sz val="10"/>
        <rFont val="Arial CE"/>
        <family val="0"/>
      </rPr>
      <t xml:space="preserve"> - Murgašova 1x</t>
    </r>
  </si>
  <si>
    <r>
      <t>Štúrova</t>
    </r>
    <r>
      <rPr>
        <sz val="10"/>
        <rFont val="Arial CE"/>
        <family val="0"/>
      </rPr>
      <t xml:space="preserve"> - Zborovská 1x</t>
    </r>
  </si>
  <si>
    <r>
      <t>Kuzmányho</t>
    </r>
    <r>
      <rPr>
        <sz val="10"/>
        <rFont val="Arial CE"/>
        <family val="2"/>
      </rPr>
      <t xml:space="preserve"> - Galenova 2x</t>
    </r>
  </si>
  <si>
    <r>
      <t>Kuzmányho</t>
    </r>
    <r>
      <rPr>
        <sz val="10"/>
        <rFont val="Arial CE"/>
        <family val="2"/>
      </rPr>
      <t xml:space="preserve"> - Čajakova 1x</t>
    </r>
  </si>
  <si>
    <r>
      <t xml:space="preserve">Kuzmányho </t>
    </r>
    <r>
      <rPr>
        <sz val="10"/>
        <rFont val="Arial CE"/>
        <family val="2"/>
      </rPr>
      <t>- Šrobárova 2x</t>
    </r>
  </si>
  <si>
    <r>
      <t>Kuzmányho</t>
    </r>
    <r>
      <rPr>
        <sz val="10"/>
        <rFont val="Arial CE"/>
        <family val="2"/>
      </rPr>
      <t xml:space="preserve"> - Floriánska 2x</t>
    </r>
  </si>
  <si>
    <r>
      <t>Slovenskej jednoty</t>
    </r>
    <r>
      <rPr>
        <sz val="10"/>
        <rFont val="Arial CE"/>
        <family val="2"/>
      </rPr>
      <t xml:space="preserve"> - Alvinczyho 1x</t>
    </r>
  </si>
  <si>
    <r>
      <t>Slovenskej jednoty</t>
    </r>
    <r>
      <rPr>
        <sz val="10"/>
        <rFont val="Arial CE"/>
        <family val="2"/>
      </rPr>
      <t xml:space="preserve"> - Česká 1x</t>
    </r>
  </si>
  <si>
    <r>
      <t>Jakobyho</t>
    </r>
    <r>
      <rPr>
        <sz val="10"/>
        <rFont val="Arial CE"/>
        <family val="2"/>
      </rPr>
      <t xml:space="preserve"> - Tyršovo nábrežie 1x</t>
    </r>
  </si>
  <si>
    <r>
      <t>Hviezdoslavova</t>
    </r>
    <r>
      <rPr>
        <sz val="10"/>
        <rFont val="Arial CE"/>
        <family val="0"/>
      </rPr>
      <t xml:space="preserve"> - Mäsiarska 1x</t>
    </r>
  </si>
  <si>
    <r>
      <t>Hlavná</t>
    </r>
    <r>
      <rPr>
        <sz val="10"/>
        <rFont val="Arial CE"/>
        <family val="0"/>
      </rPr>
      <t xml:space="preserve"> - Bačíkova - Továrenská 4x</t>
    </r>
  </si>
  <si>
    <r>
      <t>Hlavná</t>
    </r>
    <r>
      <rPr>
        <sz val="10"/>
        <rFont val="Arial CE"/>
        <family val="0"/>
      </rPr>
      <t xml:space="preserve"> - Zbrojničná 1x</t>
    </r>
  </si>
  <si>
    <r>
      <t>Hlavná</t>
    </r>
    <r>
      <rPr>
        <sz val="10"/>
        <rFont val="Arial CE"/>
        <family val="0"/>
      </rPr>
      <t xml:space="preserve"> - Kasárenské námestie 1x</t>
    </r>
  </si>
  <si>
    <r>
      <t>Zbrojničná</t>
    </r>
    <r>
      <rPr>
        <sz val="10"/>
        <rFont val="Arial CE"/>
        <family val="2"/>
      </rPr>
      <t xml:space="preserve"> - Baštová 1x</t>
    </r>
  </si>
  <si>
    <r>
      <t>Mäsiarska</t>
    </r>
    <r>
      <rPr>
        <sz val="10"/>
        <rFont val="Arial CE"/>
        <family val="2"/>
      </rPr>
      <t xml:space="preserve"> - Bačíkova 3x</t>
    </r>
  </si>
  <si>
    <r>
      <t>Mäsiarska</t>
    </r>
    <r>
      <rPr>
        <sz val="10"/>
        <rFont val="Arial CE"/>
        <family val="2"/>
      </rPr>
      <t xml:space="preserve"> - Poštová 3x</t>
    </r>
  </si>
  <si>
    <r>
      <t>Baštová</t>
    </r>
    <r>
      <rPr>
        <sz val="10"/>
        <rFont val="Arial CE"/>
        <family val="2"/>
      </rPr>
      <t xml:space="preserve"> - Poštová 1x</t>
    </r>
  </si>
  <si>
    <r>
      <t>Hradbová</t>
    </r>
    <r>
      <rPr>
        <sz val="10"/>
        <rFont val="Arial CE"/>
        <family val="2"/>
      </rPr>
      <t xml:space="preserve"> - Poštová 1x</t>
    </r>
  </si>
  <si>
    <r>
      <t>Palackého</t>
    </r>
    <r>
      <rPr>
        <sz val="10"/>
        <rFont val="Arial CE"/>
        <family val="2"/>
      </rPr>
      <t xml:space="preserve"> - zast. MHD - Autobazár 1x</t>
    </r>
  </si>
  <si>
    <r>
      <t>Timonova</t>
    </r>
    <r>
      <rPr>
        <sz val="10"/>
        <rFont val="Arial CE"/>
        <family val="2"/>
      </rPr>
      <t xml:space="preserve"> - Bočná 1x</t>
    </r>
  </si>
  <si>
    <r>
      <t>Timonova</t>
    </r>
    <r>
      <rPr>
        <sz val="10"/>
        <rFont val="Arial CE"/>
        <family val="2"/>
      </rPr>
      <t xml:space="preserve"> - Murgašova 1x</t>
    </r>
  </si>
  <si>
    <r>
      <t>Timonova</t>
    </r>
    <r>
      <rPr>
        <sz val="10"/>
        <rFont val="Arial CE"/>
        <family val="2"/>
      </rPr>
      <t xml:space="preserve"> - Tajovského 4x</t>
    </r>
  </si>
  <si>
    <r>
      <t>Moyzesova</t>
    </r>
    <r>
      <rPr>
        <sz val="10"/>
        <rFont val="Arial CE"/>
        <family val="2"/>
      </rPr>
      <t xml:space="preserve"> - Alžbetina 2x</t>
    </r>
  </si>
  <si>
    <r>
      <t>Moyzesova</t>
    </r>
    <r>
      <rPr>
        <sz val="10"/>
        <rFont val="Arial CE"/>
        <family val="2"/>
      </rPr>
      <t xml:space="preserve"> - Šrobárová 2x</t>
    </r>
  </si>
  <si>
    <r>
      <t>Moyzesova</t>
    </r>
    <r>
      <rPr>
        <sz val="10"/>
        <rFont val="Arial CE"/>
        <family val="2"/>
      </rPr>
      <t xml:space="preserve"> - Dr. Kostlivého 1x</t>
    </r>
  </si>
  <si>
    <r>
      <t>Moyzesova</t>
    </r>
    <r>
      <rPr>
        <sz val="10"/>
        <rFont val="Arial CE"/>
        <family val="2"/>
      </rPr>
      <t xml:space="preserve"> - Bačíkova 2x</t>
    </r>
  </si>
  <si>
    <r>
      <t>Zimná</t>
    </r>
    <r>
      <rPr>
        <sz val="10"/>
        <rFont val="Arial CE"/>
        <family val="2"/>
      </rPr>
      <t xml:space="preserve"> - Jilemnického 1x</t>
    </r>
  </si>
  <si>
    <r>
      <t xml:space="preserve">Trieda L. Svobodu </t>
    </r>
    <r>
      <rPr>
        <sz val="10"/>
        <rFont val="Arial CE"/>
        <family val="2"/>
      </rPr>
      <t>- PČĽ</t>
    </r>
  </si>
  <si>
    <r>
      <t>Trieda L. Svobodu</t>
    </r>
    <r>
      <rPr>
        <sz val="10"/>
        <rFont val="Arial CE"/>
        <family val="2"/>
      </rPr>
      <t xml:space="preserve"> - Postupímska</t>
    </r>
  </si>
  <si>
    <r>
      <t>Trieda L. Svobodu</t>
    </r>
    <r>
      <rPr>
        <sz val="10"/>
        <rFont val="Arial CE"/>
        <family val="2"/>
      </rPr>
      <t xml:space="preserve"> - pri OC TORYSA 2x</t>
    </r>
  </si>
  <si>
    <r>
      <t>Trieda L. Svobodu</t>
    </r>
    <r>
      <rPr>
        <sz val="10"/>
        <rFont val="Arial CE"/>
        <family val="2"/>
      </rPr>
      <t xml:space="preserve"> - Jaltská 4x</t>
    </r>
  </si>
  <si>
    <r>
      <t>Trieda L. Svobodu</t>
    </r>
    <r>
      <rPr>
        <sz val="10"/>
        <rFont val="Arial CE"/>
        <family val="2"/>
      </rPr>
      <t xml:space="preserve"> - Kalinovská 8x</t>
    </r>
  </si>
  <si>
    <r>
      <t>Trieda L. Svobodu</t>
    </r>
    <r>
      <rPr>
        <sz val="10"/>
        <rFont val="Arial CE"/>
        <family val="2"/>
      </rPr>
      <t xml:space="preserve"> - Pri OC ONDAVA 2x</t>
    </r>
  </si>
  <si>
    <r>
      <t>Trieda L. Svobodu</t>
    </r>
    <r>
      <rPr>
        <sz val="10"/>
        <rFont val="Arial CE"/>
        <family val="2"/>
      </rPr>
      <t xml:space="preserve"> - Zúpkova 4x</t>
    </r>
  </si>
  <si>
    <r>
      <t>Trieda L. Svobodu</t>
    </r>
    <r>
      <rPr>
        <sz val="10"/>
        <rFont val="Arial CE"/>
        <family val="2"/>
      </rPr>
      <t xml:space="preserve"> - Maršála Koneva 4x</t>
    </r>
  </si>
  <si>
    <r>
      <t xml:space="preserve">Trieda L. Svobodu </t>
    </r>
    <r>
      <rPr>
        <sz val="10"/>
        <rFont val="Arial CE"/>
        <family val="2"/>
      </rPr>
      <t>- Lidické námestie 2x</t>
    </r>
  </si>
  <si>
    <r>
      <t>Trieda L. Svobodu</t>
    </r>
    <r>
      <rPr>
        <sz val="10"/>
        <rFont val="Arial CE"/>
        <family val="2"/>
      </rPr>
      <t xml:space="preserve"> - Fábryho 3x</t>
    </r>
  </si>
  <si>
    <r>
      <t>Trieda L. Svobodu</t>
    </r>
    <r>
      <rPr>
        <sz val="10"/>
        <rFont val="Arial CE"/>
        <family val="0"/>
      </rPr>
      <t xml:space="preserve"> - Fábryho 4x</t>
    </r>
  </si>
  <si>
    <r>
      <t>Trieda L. Svobodu</t>
    </r>
    <r>
      <rPr>
        <sz val="10"/>
        <rFont val="Arial CE"/>
        <family val="0"/>
      </rPr>
      <t xml:space="preserve"> - Adlerova 4x</t>
    </r>
  </si>
  <si>
    <t>Rajón /MČ</t>
  </si>
  <si>
    <r>
      <t>Kostolianska cesta</t>
    </r>
    <r>
      <rPr>
        <sz val="10"/>
        <rFont val="Arial CE"/>
        <family val="0"/>
      </rPr>
      <t xml:space="preserve"> (od Komenského po hranicu okresu)</t>
    </r>
  </si>
  <si>
    <r>
      <t>Magnezitárska</t>
    </r>
    <r>
      <rPr>
        <sz val="10"/>
        <rFont val="Arial CE"/>
        <family val="0"/>
      </rPr>
      <t xml:space="preserve"> (od otočky MHD od kostola Ťahanovce po Hlinkovu)</t>
    </r>
  </si>
  <si>
    <r>
      <t>Šebastovce-</t>
    </r>
    <r>
      <rPr>
        <sz val="10"/>
        <rFont val="Arial CE"/>
        <family val="2"/>
      </rPr>
      <t>len otočka MHD</t>
    </r>
  </si>
  <si>
    <r>
      <t xml:space="preserve">Dominikánske nám.- </t>
    </r>
    <r>
      <rPr>
        <sz val="10"/>
        <rFont val="Arial CE"/>
        <family val="2"/>
      </rPr>
      <t>( cestu od Mäs.po Moyzes.</t>
    </r>
  </si>
  <si>
    <r>
      <t xml:space="preserve">vnútorné chodníky medzi </t>
    </r>
    <r>
      <rPr>
        <b/>
        <sz val="10"/>
        <rFont val="Arial CE"/>
        <family val="2"/>
      </rPr>
      <t>Kalinovskou</t>
    </r>
    <r>
      <rPr>
        <sz val="10"/>
        <rFont val="Arial CE"/>
        <family val="0"/>
      </rPr>
      <t xml:space="preserve"> a Kurskou okolo škôlky</t>
    </r>
  </si>
  <si>
    <r>
      <t xml:space="preserve">Chodník za </t>
    </r>
    <r>
      <rPr>
        <b/>
        <sz val="10"/>
        <rFont val="Arial CE"/>
        <family val="2"/>
      </rPr>
      <t>Postupimskou</t>
    </r>
    <r>
      <rPr>
        <sz val="10"/>
        <rFont val="Arial CE"/>
        <family val="2"/>
      </rPr>
      <t xml:space="preserve"> popri ZŠ</t>
    </r>
  </si>
  <si>
    <r>
      <t>Moskovská trieda</t>
    </r>
    <r>
      <rPr>
        <sz val="10"/>
        <rFont val="Arial CE"/>
        <family val="2"/>
      </rPr>
      <t xml:space="preserve"> - most nad nad tr.KVP</t>
    </r>
  </si>
  <si>
    <t>č.12</t>
  </si>
  <si>
    <t>č.25</t>
  </si>
  <si>
    <t>č.37</t>
  </si>
  <si>
    <t>č.28</t>
  </si>
  <si>
    <t>ZŠ</t>
  </si>
  <si>
    <r>
      <t>Cesta na Spaľovňu</t>
    </r>
    <r>
      <rPr>
        <sz val="10"/>
        <rFont val="Arial CE"/>
        <family val="0"/>
      </rPr>
      <t xml:space="preserve"> (len trasa MHD po vjazd na Spaľovňu)</t>
    </r>
  </si>
  <si>
    <r>
      <t>Ľavobrežná</t>
    </r>
    <r>
      <rPr>
        <sz val="10"/>
        <rFont val="Arial CE"/>
        <family val="0"/>
      </rPr>
      <t xml:space="preserve"> </t>
    </r>
  </si>
  <si>
    <r>
      <t>Pri prachárni</t>
    </r>
    <r>
      <rPr>
        <sz val="9"/>
        <rFont val="Arial"/>
        <family val="2"/>
      </rPr>
      <t>-medzi obrubník  a zábranou, pri NAY</t>
    </r>
  </si>
  <si>
    <r>
      <t>ŠC Krásna nad Hornádom</t>
    </r>
    <r>
      <rPr>
        <sz val="10"/>
        <rFont val="Arial CE"/>
        <family val="0"/>
      </rPr>
      <t xml:space="preserve"> - po hranicu okresu Nižná Hutka</t>
    </r>
  </si>
  <si>
    <r>
      <t>Nadjazd nad Južným nábrežím</t>
    </r>
    <r>
      <rPr>
        <sz val="10"/>
        <rFont val="Arial CE"/>
        <family val="0"/>
      </rPr>
      <t xml:space="preserve"> + Opátska cesta</t>
    </r>
  </si>
  <si>
    <r>
      <t>Južná trieda</t>
    </r>
    <r>
      <rPr>
        <sz val="10"/>
        <rFont val="Arial CE"/>
        <family val="0"/>
      </rPr>
      <t xml:space="preserve"> (od Nám. osloboditeľov po most VSS)</t>
    </r>
  </si>
  <si>
    <t>SPOLU</t>
  </si>
  <si>
    <t>Nad Jazerom - parkoviská</t>
  </si>
  <si>
    <t>Ťahanovce - parkoviská</t>
  </si>
  <si>
    <t>Darg.hrdinov - parkoviská</t>
  </si>
  <si>
    <r>
      <t>Budapeštianska</t>
    </r>
    <r>
      <rPr>
        <sz val="10"/>
        <rFont val="Arial CE"/>
        <family val="2"/>
      </rPr>
      <t xml:space="preserve"> - č. 2 smer Sofijská</t>
    </r>
  </si>
  <si>
    <r>
      <t>križ. Budapeštianska</t>
    </r>
    <r>
      <rPr>
        <sz val="10"/>
        <rFont val="Arial CE"/>
        <family val="2"/>
      </rPr>
      <t xml:space="preserve"> - Ázijská trieda 2x</t>
    </r>
  </si>
  <si>
    <r>
      <t>križ. Sofijská</t>
    </r>
    <r>
      <rPr>
        <sz val="10"/>
        <rFont val="Arial CE"/>
        <family val="2"/>
      </rPr>
      <t xml:space="preserve"> - Ázijská trieda 2x</t>
    </r>
  </si>
  <si>
    <r>
      <t>križ. Varšavská</t>
    </r>
    <r>
      <rPr>
        <sz val="10"/>
        <rFont val="Arial CE"/>
        <family val="2"/>
      </rPr>
      <t xml:space="preserve"> - Ázijská trieda 2x</t>
    </r>
  </si>
  <si>
    <r>
      <t>križ. Čínska</t>
    </r>
    <r>
      <rPr>
        <sz val="10"/>
        <rFont val="Arial CE"/>
        <family val="2"/>
      </rPr>
      <t xml:space="preserve"> - Ázijská trieda 3x</t>
    </r>
  </si>
  <si>
    <r>
      <t>križ. Belehradská</t>
    </r>
    <r>
      <rPr>
        <sz val="10"/>
        <rFont val="Arial CE"/>
        <family val="0"/>
      </rPr>
      <t xml:space="preserve"> - Ázijská tieda 2x</t>
    </r>
  </si>
  <si>
    <r>
      <t>križ. Pekinská</t>
    </r>
    <r>
      <rPr>
        <sz val="10"/>
        <rFont val="Arial CE"/>
        <family val="0"/>
      </rPr>
      <t xml:space="preserve"> - č. 15 + 11 - Ázijská trieda</t>
    </r>
  </si>
  <si>
    <r>
      <t>križ. Hanojská</t>
    </r>
    <r>
      <rPr>
        <sz val="10"/>
        <rFont val="Arial CE"/>
        <family val="0"/>
      </rPr>
      <t xml:space="preserve"> - Ázijská trieda</t>
    </r>
  </si>
  <si>
    <r>
      <t>križ. Havanská</t>
    </r>
    <r>
      <rPr>
        <sz val="10"/>
        <rFont val="Arial CE"/>
        <family val="0"/>
      </rPr>
      <t xml:space="preserve"> - Ázijská trieda 2x</t>
    </r>
  </si>
  <si>
    <r>
      <t>križ. Aténska</t>
    </r>
    <r>
      <rPr>
        <sz val="10"/>
        <rFont val="Arial CE"/>
        <family val="0"/>
      </rPr>
      <t xml:space="preserve"> - Európska trieda</t>
    </r>
  </si>
  <si>
    <r>
      <t>križ. Berlínska</t>
    </r>
    <r>
      <rPr>
        <sz val="10"/>
        <rFont val="Arial CE"/>
        <family val="0"/>
      </rPr>
      <t xml:space="preserve"> - Európska trieda 2x</t>
    </r>
  </si>
  <si>
    <r>
      <t>križ. Budapeštianska</t>
    </r>
    <r>
      <rPr>
        <sz val="10"/>
        <rFont val="Arial CE"/>
        <family val="0"/>
      </rPr>
      <t xml:space="preserve"> - Európska trieda</t>
    </r>
  </si>
  <si>
    <r>
      <t>križ. Bruselská</t>
    </r>
    <r>
      <rPr>
        <sz val="10"/>
        <rFont val="Arial CE"/>
        <family val="0"/>
      </rPr>
      <t xml:space="preserve"> - Európska trieda</t>
    </r>
  </si>
  <si>
    <r>
      <t>Bukurešťská</t>
    </r>
    <r>
      <rPr>
        <sz val="10"/>
        <rFont val="Arial CE"/>
        <family val="0"/>
      </rPr>
      <t xml:space="preserve"> - č. 16</t>
    </r>
  </si>
  <si>
    <r>
      <t>Trieda SNP</t>
    </r>
    <r>
      <rPr>
        <sz val="10"/>
        <rFont val="Arial CE"/>
        <family val="2"/>
      </rPr>
      <t xml:space="preserve"> - Ipeľská - Ondavská 8x</t>
    </r>
  </si>
  <si>
    <r>
      <t>Trieda SNP</t>
    </r>
    <r>
      <rPr>
        <sz val="10"/>
        <rFont val="Arial CE"/>
        <family val="2"/>
      </rPr>
      <t>- Hronská 4x</t>
    </r>
  </si>
  <si>
    <r>
      <t>Trieda SNP</t>
    </r>
    <r>
      <rPr>
        <sz val="10"/>
        <rFont val="Arial CE"/>
        <family val="2"/>
      </rPr>
      <t xml:space="preserve"> - Ružínska - Laborecká 8x</t>
    </r>
  </si>
  <si>
    <r>
      <t>Trieda SNP</t>
    </r>
    <r>
      <rPr>
        <sz val="10"/>
        <rFont val="Arial CE"/>
        <family val="2"/>
      </rPr>
      <t xml:space="preserve"> - Toryská 8x</t>
    </r>
  </si>
  <si>
    <r>
      <t>Bocatiova</t>
    </r>
    <r>
      <rPr>
        <sz val="10"/>
        <rFont val="Arial CE"/>
        <family val="2"/>
      </rPr>
      <t xml:space="preserve"> - celá</t>
    </r>
  </si>
  <si>
    <r>
      <t>Jesenná</t>
    </r>
    <r>
      <rPr>
        <sz val="10"/>
        <rFont val="Arial CE"/>
        <family val="2"/>
      </rPr>
      <t xml:space="preserve"> - časť od Strojárenskej</t>
    </r>
  </si>
  <si>
    <r>
      <t xml:space="preserve">Jilemnického </t>
    </r>
    <r>
      <rPr>
        <sz val="10"/>
        <rFont val="Arial CE"/>
        <family val="2"/>
      </rPr>
      <t>- celá</t>
    </r>
  </si>
  <si>
    <r>
      <t>Jarná</t>
    </r>
    <r>
      <rPr>
        <sz val="10"/>
        <rFont val="Arial CE"/>
        <family val="2"/>
      </rPr>
      <t xml:space="preserve"> - celá</t>
    </r>
  </si>
  <si>
    <r>
      <t>k OC Erika</t>
    </r>
    <r>
      <rPr>
        <sz val="10"/>
        <rFont val="Arial CE"/>
        <family val="2"/>
      </rPr>
      <t xml:space="preserve"> - od Šafárikovej</t>
    </r>
  </si>
  <si>
    <r>
      <t>chodn. od Toryskej</t>
    </r>
    <r>
      <rPr>
        <sz val="10"/>
        <rFont val="Arial CE"/>
        <family val="2"/>
      </rPr>
      <t xml:space="preserve"> k OC Erika</t>
    </r>
  </si>
  <si>
    <r>
      <t>chodn. OC Družba</t>
    </r>
    <r>
      <rPr>
        <sz val="10"/>
        <rFont val="Arial CE"/>
        <family val="2"/>
      </rPr>
      <t xml:space="preserve"> (Luník II.)</t>
    </r>
  </si>
  <si>
    <r>
      <t>Rosná</t>
    </r>
    <r>
      <rPr>
        <sz val="10"/>
        <rFont val="Arial CE"/>
        <family val="2"/>
      </rPr>
      <t xml:space="preserve"> - okolo vežiakov</t>
    </r>
  </si>
  <si>
    <t>od polície smer Juhoslovanská</t>
  </si>
  <si>
    <r>
      <t xml:space="preserve">Budapeštianska- CHODNÍK </t>
    </r>
    <r>
      <rPr>
        <sz val="10"/>
        <rFont val="Arial CE"/>
        <family val="0"/>
      </rPr>
      <t>od MŠ po políciu</t>
    </r>
  </si>
  <si>
    <r>
      <t xml:space="preserve">CHODNÍK </t>
    </r>
    <r>
      <rPr>
        <sz val="10"/>
        <rFont val="Arial CE"/>
        <family val="0"/>
      </rPr>
      <t>- od schodov pri polícii smer Juhoslovanská</t>
    </r>
  </si>
  <si>
    <r>
      <t xml:space="preserve">Austrálska - </t>
    </r>
    <r>
      <rPr>
        <sz val="10"/>
        <rFont val="Arial CE"/>
        <family val="0"/>
      </rPr>
      <t>smer Viedenská</t>
    </r>
  </si>
  <si>
    <r>
      <t>Moldavská cesta</t>
    </r>
    <r>
      <rPr>
        <sz val="10"/>
        <rFont val="Arial CE"/>
        <family val="2"/>
      </rPr>
      <t xml:space="preserve"> - južná strana</t>
    </r>
  </si>
  <si>
    <r>
      <t>chodn. Tr. L. Svobodu</t>
    </r>
    <r>
      <rPr>
        <sz val="10"/>
        <rFont val="Arial CE"/>
        <family val="2"/>
      </rPr>
      <t xml:space="preserve"> - spodná strana</t>
    </r>
  </si>
  <si>
    <r>
      <t>Námestie osloboditeľov</t>
    </r>
    <r>
      <rPr>
        <sz val="10"/>
        <rFont val="Arial CE"/>
        <family val="0"/>
      </rPr>
      <t xml:space="preserve"> (od pomníkov po križ. Jantárova - obojstranne) </t>
    </r>
  </si>
  <si>
    <r>
      <t>Ťahanovce</t>
    </r>
    <r>
      <rPr>
        <sz val="10"/>
        <rFont val="Arial CE"/>
        <family val="0"/>
      </rPr>
      <t xml:space="preserve"> (od Kostolianskej cesty po kostol)</t>
    </r>
  </si>
  <si>
    <r>
      <t xml:space="preserve">Hlavná ul. </t>
    </r>
    <r>
      <rPr>
        <sz val="10"/>
        <rFont val="Arial CE"/>
        <family val="2"/>
      </rPr>
      <t>- prepichy 5x</t>
    </r>
  </si>
  <si>
    <r>
      <t>Hrnčiarska -</t>
    </r>
    <r>
      <rPr>
        <sz val="10"/>
        <rFont val="Arial CE"/>
        <family val="2"/>
      </rPr>
      <t>celá od Mlynskej po Vodnú (aj ul.remesiel)</t>
    </r>
  </si>
  <si>
    <t>Grešáková</t>
  </si>
  <si>
    <t>Šrobárová</t>
  </si>
  <si>
    <r>
      <t xml:space="preserve">Roosweltova </t>
    </r>
    <r>
      <rPr>
        <sz val="10"/>
        <rFont val="Arial CE"/>
        <family val="2"/>
      </rPr>
      <t>- časť</t>
    </r>
  </si>
  <si>
    <r>
      <t xml:space="preserve">Floriánska </t>
    </r>
    <r>
      <rPr>
        <sz val="10"/>
        <rFont val="Arial CE"/>
        <family val="2"/>
      </rPr>
      <t>až hore smer Mč Západ</t>
    </r>
  </si>
  <si>
    <r>
      <t>Slov.jednoty</t>
    </r>
    <r>
      <rPr>
        <sz val="10"/>
        <rFont val="Arial CE"/>
        <family val="2"/>
      </rPr>
      <t xml:space="preserve"> -od Tyrš.nábr.po Alvincz.</t>
    </r>
  </si>
  <si>
    <r>
      <t>Nám.L.Novomeského -</t>
    </r>
    <r>
      <rPr>
        <sz val="10"/>
        <rFont val="Arial CE"/>
        <family val="2"/>
      </rPr>
      <t>aj časť pred gymn.od Darg.ulice.</t>
    </r>
  </si>
  <si>
    <r>
      <t>Suchodolinská</t>
    </r>
    <r>
      <rPr>
        <sz val="10"/>
        <rFont val="Arial CE"/>
        <family val="2"/>
      </rPr>
      <t xml:space="preserve"> - len časť</t>
    </r>
  </si>
  <si>
    <r>
      <t>Rampová</t>
    </r>
    <r>
      <rPr>
        <sz val="10"/>
        <rFont val="Arial CE"/>
        <family val="0"/>
      </rPr>
      <t xml:space="preserve"> -od Alvincz. po Sev.nábr.</t>
    </r>
  </si>
  <si>
    <r>
      <t>Šoltésovej</t>
    </r>
    <r>
      <rPr>
        <sz val="10"/>
        <rFont val="Arial CE"/>
        <family val="2"/>
      </rPr>
      <t>-vnútorná1-13</t>
    </r>
  </si>
  <si>
    <t>Mongolská</t>
  </si>
  <si>
    <r>
      <t xml:space="preserve">Adlerova- </t>
    </r>
    <r>
      <rPr>
        <sz val="10"/>
        <rFont val="Arial CE"/>
        <family val="2"/>
      </rPr>
      <t>smer k lesu</t>
    </r>
  </si>
  <si>
    <t>Stará Prešovská</t>
  </si>
  <si>
    <t xml:space="preserve">Čínska </t>
  </si>
  <si>
    <t xml:space="preserve">Viedenská </t>
  </si>
  <si>
    <r>
      <t>Na Demetri -</t>
    </r>
    <r>
      <rPr>
        <sz val="10"/>
        <rFont val="Arial CE"/>
        <family val="2"/>
      </rPr>
      <t>iba odboč.z Magnezit.</t>
    </r>
  </si>
  <si>
    <r>
      <t xml:space="preserve">Bukurešťská + </t>
    </r>
    <r>
      <rPr>
        <sz val="10"/>
        <rFont val="Arial CE"/>
        <family val="2"/>
      </rPr>
      <t>odboč.ku schod.na Havanskú</t>
    </r>
  </si>
  <si>
    <r>
      <t>Vojenská</t>
    </r>
    <r>
      <rPr>
        <sz val="10"/>
        <rFont val="Arial CE"/>
        <family val="0"/>
      </rPr>
      <t>-celá od Kuzm.-obojstr</t>
    </r>
  </si>
  <si>
    <r>
      <t>Magurská</t>
    </r>
    <r>
      <rPr>
        <sz val="10"/>
        <rFont val="Arial CE"/>
        <family val="0"/>
      </rPr>
      <t xml:space="preserve"> - </t>
    </r>
    <r>
      <rPr>
        <sz val="10"/>
        <rFont val="Arial CE"/>
        <family val="2"/>
      </rPr>
      <t>od Kuzmán.celá - obe strany</t>
    </r>
  </si>
  <si>
    <r>
      <t>Nám. L. Novomeského</t>
    </r>
    <r>
      <rPr>
        <sz val="10"/>
        <rFont val="Arial CE"/>
        <family val="0"/>
      </rPr>
      <t xml:space="preserve"> - c</t>
    </r>
    <r>
      <rPr>
        <sz val="9"/>
        <rFont val="Arial CE"/>
        <family val="2"/>
      </rPr>
      <t>elá od Magurskej</t>
    </r>
  </si>
  <si>
    <t>spoj.chod.- Kpt.Nálepku a OC TipTop</t>
  </si>
  <si>
    <r>
      <t xml:space="preserve">chodn.-Kuzmán.nám. </t>
    </r>
    <r>
      <rPr>
        <sz val="10"/>
        <rFont val="Arial CE"/>
        <family val="2"/>
      </rPr>
      <t>- viď mapa</t>
    </r>
  </si>
  <si>
    <r>
      <t>Festiv.nám.-</t>
    </r>
    <r>
      <rPr>
        <sz val="10"/>
        <rFont val="Arial CE"/>
        <family val="2"/>
      </rPr>
      <t>chodn.okolo benzín.pumpy</t>
    </r>
  </si>
  <si>
    <r>
      <t>Čsl.armády -</t>
    </r>
    <r>
      <rPr>
        <sz val="10"/>
        <rFont val="Arial CE"/>
        <family val="2"/>
      </rPr>
      <t>od Tatranskej po Kuzmányho</t>
    </r>
  </si>
  <si>
    <r>
      <t xml:space="preserve">Kuzmányho </t>
    </r>
    <r>
      <rPr>
        <sz val="10"/>
        <rFont val="Arial CE"/>
        <family val="0"/>
      </rPr>
      <t>-  od Čsl.arm.</t>
    </r>
  </si>
  <si>
    <r>
      <t>Poštová</t>
    </r>
    <r>
      <rPr>
        <sz val="10"/>
        <rFont val="Arial CE"/>
        <family val="2"/>
      </rPr>
      <t xml:space="preserve"> - </t>
    </r>
    <r>
      <rPr>
        <sz val="9"/>
        <rFont val="Arial CE"/>
        <family val="2"/>
      </rPr>
      <t>časť pravej strany, odboč.na Moyzes.</t>
    </r>
  </si>
  <si>
    <r>
      <t>Moyzesova</t>
    </r>
    <r>
      <rPr>
        <sz val="10"/>
        <rFont val="Arial CE"/>
        <family val="2"/>
      </rPr>
      <t>-v parku stred.chod.</t>
    </r>
  </si>
  <si>
    <r>
      <t>PČĽ</t>
    </r>
    <r>
      <rPr>
        <sz val="10"/>
        <rFont val="Arial CE"/>
        <family val="2"/>
      </rPr>
      <t xml:space="preserve"> - rov. chod. + kolmý chod. k MŠ</t>
    </r>
  </si>
  <si>
    <r>
      <t>Mauerova</t>
    </r>
    <r>
      <rPr>
        <sz val="10"/>
        <rFont val="Arial CE"/>
        <family val="2"/>
      </rPr>
      <t xml:space="preserve"> - rov. chod. pri ZŠ Mauerova</t>
    </r>
  </si>
  <si>
    <r>
      <t>Štefánikova</t>
    </r>
    <r>
      <rPr>
        <sz val="10"/>
        <rFont val="Arial CE"/>
        <family val="0"/>
      </rPr>
      <t xml:space="preserve"> - mostík od Podtatranského</t>
    </r>
  </si>
  <si>
    <r>
      <t>Štefánikova</t>
    </r>
    <r>
      <rPr>
        <sz val="10"/>
        <rFont val="Arial CE"/>
        <family val="0"/>
      </rPr>
      <t xml:space="preserve"> - mostík od Vodnej </t>
    </r>
  </si>
  <si>
    <r>
      <t>Gerlachovská</t>
    </r>
    <r>
      <rPr>
        <sz val="10"/>
        <rFont val="Arial CE"/>
        <family val="2"/>
      </rPr>
      <t xml:space="preserve"> - schody z Gerlachovskej na Slávkovskú </t>
    </r>
  </si>
  <si>
    <r>
      <t xml:space="preserve">Vihorladská </t>
    </r>
    <r>
      <rPr>
        <sz val="10"/>
        <rFont val="Arial CE"/>
        <family val="0"/>
      </rPr>
      <t xml:space="preserve">- schody zo Slavkovskej na Vihorladskú </t>
    </r>
  </si>
  <si>
    <r>
      <t xml:space="preserve"> </t>
    </r>
    <r>
      <rPr>
        <b/>
        <sz val="10"/>
        <rFont val="Arial CE"/>
        <family val="2"/>
      </rPr>
      <t>+ chodník</t>
    </r>
    <r>
      <rPr>
        <sz val="10"/>
        <rFont val="Arial CE"/>
        <family val="0"/>
      </rPr>
      <t xml:space="preserve"> zo Slavkovskej na Vihorladskú</t>
    </r>
  </si>
  <si>
    <r>
      <t>Mengusovská</t>
    </r>
    <r>
      <rPr>
        <sz val="10"/>
        <rFont val="Arial CE"/>
        <family val="0"/>
      </rPr>
      <t xml:space="preserve"> - schody z Vihorladskej na Mengusovskú</t>
    </r>
  </si>
  <si>
    <r>
      <t xml:space="preserve"> </t>
    </r>
    <r>
      <rPr>
        <b/>
        <sz val="10"/>
        <rFont val="Arial CE"/>
        <family val="2"/>
      </rPr>
      <t>+ chodník</t>
    </r>
    <r>
      <rPr>
        <sz val="10"/>
        <rFont val="Arial CE"/>
        <family val="0"/>
      </rPr>
      <t xml:space="preserve"> z Vihorladskej na Mengusovskú</t>
    </r>
  </si>
  <si>
    <r>
      <t>Štrbská</t>
    </r>
    <r>
      <rPr>
        <sz val="10"/>
        <rFont val="Arial CE"/>
        <family val="0"/>
      </rPr>
      <t xml:space="preserve"> - schody zo Štrbskej na Kavečiansku cestu</t>
    </r>
  </si>
  <si>
    <r>
      <t>Popradská</t>
    </r>
    <r>
      <rPr>
        <sz val="10"/>
        <rFont val="Arial CE"/>
        <family val="0"/>
      </rPr>
      <t xml:space="preserve"> - schody smer OÚ II.</t>
    </r>
  </si>
  <si>
    <r>
      <t>Hronská</t>
    </r>
    <r>
      <rPr>
        <sz val="10"/>
        <rFont val="Arial CE"/>
        <family val="0"/>
      </rPr>
      <t xml:space="preserve"> - schody pri garážach</t>
    </r>
  </si>
  <si>
    <r>
      <t>Slobody</t>
    </r>
    <r>
      <rPr>
        <sz val="10"/>
        <rFont val="Arial CE"/>
        <family val="0"/>
      </rPr>
      <t xml:space="preserve"> - schody k ZŠ</t>
    </r>
  </si>
  <si>
    <r>
      <t>Slobody</t>
    </r>
    <r>
      <rPr>
        <sz val="10"/>
        <rFont val="Arial CE"/>
        <family val="0"/>
      </rPr>
      <t xml:space="preserve"> - schody k bloku č. 13, 17, 21, 25</t>
    </r>
  </si>
  <si>
    <r>
      <t>Trieda SNP</t>
    </r>
    <r>
      <rPr>
        <sz val="10"/>
        <rFont val="Arial CE"/>
        <family val="0"/>
      </rPr>
      <t xml:space="preserve"> - schody pri bloku Trieda SNP č. 4</t>
    </r>
  </si>
  <si>
    <r>
      <t xml:space="preserve">Pražská </t>
    </r>
    <r>
      <rPr>
        <sz val="10"/>
        <rFont val="Arial CE"/>
        <family val="0"/>
      </rPr>
      <t>- schody Stredisko záujmového centra</t>
    </r>
  </si>
  <si>
    <r>
      <t>Hlinkova 6x - mosty</t>
    </r>
    <r>
      <rPr>
        <sz val="10"/>
        <rFont val="Arial CE"/>
        <family val="2"/>
      </rPr>
      <t xml:space="preserve"> - úsek od Vodárenskej po Kurskú</t>
    </r>
  </si>
  <si>
    <t>Počet pruhov</t>
  </si>
  <si>
    <t>Dĺžka /m/</t>
  </si>
  <si>
    <t xml:space="preserve"> Prejazdy /m/</t>
  </si>
  <si>
    <t xml:space="preserve">Čistená plocha /m2/  </t>
  </si>
  <si>
    <t>Šírka /m/</t>
  </si>
  <si>
    <r>
      <t>Trieda L. Svobodu</t>
    </r>
    <r>
      <rPr>
        <sz val="10"/>
        <rFont val="Arial CE"/>
        <family val="2"/>
      </rPr>
      <t xml:space="preserve"> - most nad údolím pri pošte</t>
    </r>
  </si>
  <si>
    <r>
      <t>Trieda L. Svobodu</t>
    </r>
    <r>
      <rPr>
        <sz val="10"/>
        <rFont val="Arial CE"/>
        <family val="2"/>
      </rPr>
      <t xml:space="preserve"> - most nad podjazdom k Lingovu</t>
    </r>
  </si>
  <si>
    <t xml:space="preserve">Bukovecká </t>
  </si>
  <si>
    <r>
      <t>Americká trieda</t>
    </r>
    <r>
      <rPr>
        <sz val="10"/>
        <rFont val="Arial CE"/>
        <family val="2"/>
      </rPr>
      <t xml:space="preserve"> - nadjazd nad ŠC Prešovská</t>
    </r>
  </si>
  <si>
    <r>
      <t>Čermeľská cesta</t>
    </r>
    <r>
      <rPr>
        <sz val="10"/>
        <rFont val="Arial CE"/>
        <family val="2"/>
      </rPr>
      <t xml:space="preserve"> - most - pri ul. Za štadiónom </t>
    </r>
  </si>
  <si>
    <r>
      <t>ŠC Jahodná</t>
    </r>
    <r>
      <rPr>
        <sz val="10"/>
        <rFont val="Arial CE"/>
        <family val="2"/>
      </rPr>
      <t xml:space="preserve"> - most pri Alpinke cez Čermeľský potok</t>
    </r>
  </si>
  <si>
    <r>
      <t>Československého odboja</t>
    </r>
    <r>
      <rPr>
        <sz val="10"/>
        <rFont val="Arial CE"/>
        <family val="2"/>
      </rPr>
      <t xml:space="preserve"> - most nad Moskovskou</t>
    </r>
  </si>
  <si>
    <r>
      <t>Myslava</t>
    </r>
    <r>
      <rPr>
        <sz val="10"/>
        <rFont val="Arial CE"/>
        <family val="2"/>
      </rPr>
      <t xml:space="preserve"> - most nad potokom - odbočka Bašku</t>
    </r>
  </si>
  <si>
    <r>
      <t>Trieda KVP</t>
    </r>
    <r>
      <rPr>
        <sz val="10"/>
        <rFont val="Arial CE"/>
        <family val="2"/>
      </rPr>
      <t xml:space="preserve"> - most cez potok pri Luníku IX.</t>
    </r>
  </si>
  <si>
    <r>
      <t>odbočka Luník IX.</t>
    </r>
    <r>
      <rPr>
        <sz val="10"/>
        <rFont val="Arial CE"/>
        <family val="2"/>
      </rPr>
      <t xml:space="preserve"> - most cez Myslavský potok</t>
    </r>
  </si>
  <si>
    <r>
      <t>Krásna nad Hornádom</t>
    </r>
    <r>
      <rPr>
        <sz val="10"/>
        <rFont val="Arial CE"/>
        <family val="2"/>
      </rPr>
      <t xml:space="preserve"> - most cez Hornád</t>
    </r>
  </si>
  <si>
    <r>
      <t>Južná nábrežie</t>
    </r>
    <r>
      <rPr>
        <sz val="10"/>
        <rFont val="Arial CE"/>
        <family val="2"/>
      </rPr>
      <t xml:space="preserve"> - nadjazd smer Vyšné Opátske</t>
    </r>
  </si>
  <si>
    <t>Pracovná dlžka /m/</t>
  </si>
  <si>
    <r>
      <t>ŠC od Alpinky po Koš. Belú</t>
    </r>
    <r>
      <rPr>
        <sz val="10"/>
        <rFont val="Arial CE"/>
        <family val="0"/>
      </rPr>
      <t xml:space="preserve"> - po hranicu okresu</t>
    </r>
  </si>
  <si>
    <r>
      <t>Hlinkova</t>
    </r>
    <r>
      <rPr>
        <sz val="10"/>
        <rFont val="Arial CE"/>
        <family val="0"/>
      </rPr>
      <t xml:space="preserve"> (od Komenského po Vodárensku)</t>
    </r>
  </si>
  <si>
    <r>
      <t>Štúrova</t>
    </r>
    <r>
      <rPr>
        <sz val="10"/>
        <rFont val="Arial CE"/>
        <family val="0"/>
      </rPr>
      <t xml:space="preserve"> ( od Námestia osloboditeľov po Toryskú)</t>
    </r>
  </si>
  <si>
    <t>podjazd Baltická - Bukovecká vrchná- Levočská-výjazd na Slaneckú</t>
  </si>
  <si>
    <t>Važecká + výjazdy na Slaneckú</t>
  </si>
  <si>
    <t>Českoslov. odboja</t>
  </si>
  <si>
    <t>Jantárové námestie</t>
  </si>
  <si>
    <t>Pieštanská</t>
  </si>
  <si>
    <t>Talinská</t>
  </si>
  <si>
    <r>
      <t>Važecká-</t>
    </r>
    <r>
      <rPr>
        <sz val="10"/>
        <rFont val="Arial CE"/>
        <family val="0"/>
      </rPr>
      <t>okolo bloku+od Galakt.po Meteor.</t>
    </r>
  </si>
  <si>
    <r>
      <t>Strojárenska</t>
    </r>
    <r>
      <rPr>
        <sz val="10"/>
        <rFont val="Arial CE"/>
        <family val="0"/>
      </rPr>
      <t xml:space="preserve"> (len úsek od - Železničná po Gorkého)</t>
    </r>
  </si>
  <si>
    <r>
      <t>Milosrdenstva</t>
    </r>
    <r>
      <rPr>
        <sz val="10"/>
        <rFont val="Arial CE"/>
        <family val="2"/>
      </rPr>
      <t xml:space="preserve"> (od Južnej triedy po Rastislavovú)</t>
    </r>
  </si>
  <si>
    <r>
      <t>Rastislavova</t>
    </r>
    <r>
      <rPr>
        <sz val="10"/>
        <rFont val="Arial CE"/>
        <family val="0"/>
      </rPr>
      <t xml:space="preserve"> (od Štúrovej po Alejovú) </t>
    </r>
  </si>
  <si>
    <r>
      <t>ŠC Pereš - Malá Ida</t>
    </r>
    <r>
      <rPr>
        <sz val="10"/>
        <rFont val="Arial CE"/>
        <family val="2"/>
      </rPr>
      <t xml:space="preserve"> (od hranice okresu po križovatku v Malej Ide)</t>
    </r>
  </si>
  <si>
    <r>
      <t>ŠC Malá Ida - Šaca</t>
    </r>
    <r>
      <rPr>
        <sz val="10"/>
        <rFont val="Arial CE"/>
        <family val="2"/>
      </rPr>
      <t xml:space="preserve"> (od križovatky v Malej Ide po hranicu okresu)</t>
    </r>
  </si>
  <si>
    <r>
      <t>ŠC Malá Ida - Šaca</t>
    </r>
    <r>
      <rPr>
        <sz val="10"/>
        <rFont val="Arial CE"/>
        <family val="2"/>
      </rPr>
      <t xml:space="preserve"> (od hranice </t>
    </r>
    <r>
      <rPr>
        <sz val="10"/>
        <rFont val="Arial CE"/>
        <family val="0"/>
      </rPr>
      <t>okresu po križovatku v Šaci)</t>
    </r>
  </si>
  <si>
    <r>
      <t>Trieda SNP</t>
    </r>
    <r>
      <rPr>
        <sz val="10"/>
        <rFont val="Arial CE"/>
        <family val="0"/>
      </rPr>
      <t xml:space="preserve"> (od Festivalového námestia po Ipeľskú)</t>
    </r>
  </si>
  <si>
    <r>
      <t>Popradská - malá</t>
    </r>
    <r>
      <rPr>
        <sz val="10"/>
        <rFont val="Arial CE"/>
        <family val="0"/>
      </rPr>
      <t xml:space="preserve"> (od Ipeľskej po Triedu SNP)</t>
    </r>
  </si>
  <si>
    <r>
      <t>Trieda SNP</t>
    </r>
    <r>
      <rPr>
        <sz val="10"/>
        <rFont val="Arial CE"/>
        <family val="0"/>
      </rPr>
      <t xml:space="preserve"> (od kruhového objazdu po Ipeľskú)</t>
    </r>
  </si>
  <si>
    <r>
      <t>Moskovská trieda</t>
    </r>
    <r>
      <rPr>
        <sz val="10"/>
        <rFont val="Arial CE"/>
        <family val="0"/>
      </rPr>
      <t xml:space="preserve"> (aj otočka trolejbusov v Myslave)</t>
    </r>
  </si>
  <si>
    <r>
      <t>Valaliky</t>
    </r>
    <r>
      <rPr>
        <sz val="10"/>
        <rFont val="Arial CE"/>
        <family val="0"/>
      </rPr>
      <t xml:space="preserve"> (po rampy) </t>
    </r>
  </si>
  <si>
    <r>
      <t>Moskovská</t>
    </r>
    <r>
      <rPr>
        <sz val="10"/>
        <rFont val="Arial CE"/>
        <family val="0"/>
      </rPr>
      <t xml:space="preserve"> - schody pri zast. MHD smer Českoslov. odboja</t>
    </r>
  </si>
  <si>
    <r>
      <t xml:space="preserve"> </t>
    </r>
    <r>
      <rPr>
        <b/>
        <sz val="10"/>
        <rFont val="Arial CE"/>
        <family val="2"/>
      </rPr>
      <t xml:space="preserve">+ chodník </t>
    </r>
    <r>
      <rPr>
        <sz val="10"/>
        <rFont val="Arial CE"/>
        <family val="0"/>
      </rPr>
      <t>z Michalovskej ku gymnáziu Trebišovská</t>
    </r>
  </si>
  <si>
    <r>
      <t>Vojenská</t>
    </r>
    <r>
      <rPr>
        <sz val="10"/>
        <rFont val="Arial CE"/>
        <family val="0"/>
      </rPr>
      <t xml:space="preserve"> - schody z Medickej na Vojenskú</t>
    </r>
  </si>
  <si>
    <r>
      <t>Moldavská</t>
    </r>
    <r>
      <rPr>
        <sz val="10"/>
        <rFont val="Arial CE"/>
        <family val="0"/>
      </rPr>
      <t xml:space="preserve"> - schody k podchodu</t>
    </r>
  </si>
  <si>
    <r>
      <t>Moldavská</t>
    </r>
    <r>
      <rPr>
        <sz val="10"/>
        <rFont val="Arial CE"/>
        <family val="0"/>
      </rPr>
      <t xml:space="preserve"> - schody od podchodu k bloku č. 1</t>
    </r>
  </si>
  <si>
    <r>
      <t>Moldavská</t>
    </r>
    <r>
      <rPr>
        <sz val="10"/>
        <rFont val="Arial CE"/>
        <family val="0"/>
      </rPr>
      <t xml:space="preserve"> - schody od podchodu k bloku č. 17</t>
    </r>
  </si>
  <si>
    <r>
      <t xml:space="preserve">Popradská </t>
    </r>
    <r>
      <rPr>
        <sz val="10"/>
        <rFont val="Arial CE"/>
        <family val="2"/>
      </rPr>
      <t>- zast. MHD smer Žilinská 1x</t>
    </r>
  </si>
  <si>
    <r>
      <t>Popradská</t>
    </r>
    <r>
      <rPr>
        <sz val="10"/>
        <rFont val="Arial CE"/>
        <family val="2"/>
      </rPr>
      <t xml:space="preserve"> - prechod pri OÚ Košice II. 1x</t>
    </r>
  </si>
  <si>
    <r>
      <t>Popradská</t>
    </r>
    <r>
      <rPr>
        <sz val="10"/>
        <rFont val="Arial CE"/>
        <family val="2"/>
      </rPr>
      <t xml:space="preserve"> - Toryská 4x</t>
    </r>
  </si>
  <si>
    <r>
      <t>Považská</t>
    </r>
    <r>
      <rPr>
        <sz val="10"/>
        <rFont val="Arial CE"/>
        <family val="2"/>
      </rPr>
      <t xml:space="preserve"> - Ondavská 1x</t>
    </r>
  </si>
  <si>
    <r>
      <t>križ. Južná trieda</t>
    </r>
    <r>
      <rPr>
        <sz val="10"/>
        <rFont val="Arial CE"/>
        <family val="2"/>
      </rPr>
      <t xml:space="preserve"> - D. Feju 1x</t>
    </r>
  </si>
  <si>
    <r>
      <t>križ. Južná trieda</t>
    </r>
    <r>
      <rPr>
        <sz val="10"/>
        <rFont val="Arial CE"/>
        <family val="2"/>
      </rPr>
      <t xml:space="preserve"> - Námestie osloboditeľov pri Lekárni 1x</t>
    </r>
  </si>
  <si>
    <r>
      <t>križ. Južná trieda</t>
    </r>
    <r>
      <rPr>
        <sz val="10"/>
        <rFont val="Arial CE"/>
        <family val="2"/>
      </rPr>
      <t xml:space="preserve"> - Požiarnická 3x</t>
    </r>
  </si>
  <si>
    <r>
      <t>Južná trieda</t>
    </r>
    <r>
      <rPr>
        <sz val="10"/>
        <rFont val="Arial CE"/>
        <family val="2"/>
      </rPr>
      <t xml:space="preserve"> - pri hotelovej akadémii 2x</t>
    </r>
  </si>
  <si>
    <r>
      <t>Južná trieda</t>
    </r>
    <r>
      <rPr>
        <sz val="10"/>
        <rFont val="Arial CE"/>
        <family val="2"/>
      </rPr>
      <t xml:space="preserve"> - Milosrdenstva 2x</t>
    </r>
  </si>
  <si>
    <r>
      <t>Južná trieda</t>
    </r>
    <r>
      <rPr>
        <sz val="10"/>
        <rFont val="Arial CE"/>
        <family val="2"/>
      </rPr>
      <t xml:space="preserve"> - Kosťová 1x</t>
    </r>
  </si>
  <si>
    <r>
      <t>Južná trieda</t>
    </r>
    <r>
      <rPr>
        <sz val="10"/>
        <rFont val="Arial CE"/>
        <family val="2"/>
      </rPr>
      <t xml:space="preserve"> - Jantárová 8x</t>
    </r>
  </si>
  <si>
    <r>
      <t>Južná trieda</t>
    </r>
    <r>
      <rPr>
        <sz val="10"/>
        <rFont val="Arial CE"/>
        <family val="2"/>
      </rPr>
      <t xml:space="preserve"> - Cintorínska 4x</t>
    </r>
  </si>
  <si>
    <r>
      <t>Južná trieda</t>
    </r>
    <r>
      <rPr>
        <sz val="10"/>
        <rFont val="Arial CE"/>
        <family val="2"/>
      </rPr>
      <t xml:space="preserve"> - pri SAD (oproti ČS Avanti) 2x</t>
    </r>
  </si>
  <si>
    <r>
      <t>Južná trieda</t>
    </r>
    <r>
      <rPr>
        <sz val="10"/>
        <rFont val="Arial CE"/>
        <family val="2"/>
      </rPr>
      <t xml:space="preserve"> - pod mostom VSS 8x</t>
    </r>
  </si>
  <si>
    <r>
      <t xml:space="preserve">Rastislavova </t>
    </r>
    <r>
      <rPr>
        <sz val="10"/>
        <rFont val="Arial CE"/>
        <family val="2"/>
      </rPr>
      <t>- Cintorínska 1x</t>
    </r>
  </si>
  <si>
    <r>
      <t>Malá Popradská</t>
    </r>
    <r>
      <rPr>
        <sz val="10"/>
        <rFont val="Arial CE"/>
        <family val="2"/>
      </rPr>
      <t>-chodn.od Ipeľskej po tr.SNP - viď mapa</t>
    </r>
  </si>
  <si>
    <t>odboč.k CVČ Domino z Popr.</t>
  </si>
  <si>
    <t>Popradská-oproti CVČ Domino</t>
  </si>
  <si>
    <t>Malá Popradská č.70-72</t>
  </si>
  <si>
    <r>
      <t xml:space="preserve">chodn. k CVČ Domino </t>
    </r>
    <r>
      <rPr>
        <sz val="10"/>
        <rFont val="Arial"/>
        <family val="2"/>
      </rPr>
      <t>z Popradskej</t>
    </r>
  </si>
  <si>
    <t>malá Popradska č.68-72</t>
  </si>
  <si>
    <r>
      <t>Rastislavova</t>
    </r>
    <r>
      <rPr>
        <sz val="10"/>
        <rFont val="Arial CE"/>
        <family val="2"/>
      </rPr>
      <t xml:space="preserve"> - pri KERIMAXE 1x</t>
    </r>
  </si>
  <si>
    <t>Lesnícka</t>
  </si>
  <si>
    <t>Ipeľská</t>
  </si>
  <si>
    <t>Trieda KVP</t>
  </si>
  <si>
    <t>Baška - ŠC</t>
  </si>
  <si>
    <t>Jedlíkova</t>
  </si>
  <si>
    <t>Petzvalova</t>
  </si>
  <si>
    <t>Bardejovská</t>
  </si>
  <si>
    <t>Michalovská</t>
  </si>
  <si>
    <t>schody smer Postupímska</t>
  </si>
  <si>
    <t>schody smer krátka Bielocerkevská</t>
  </si>
  <si>
    <t>Lomená</t>
  </si>
  <si>
    <t>Thurzova</t>
  </si>
  <si>
    <t>Rumanova</t>
  </si>
  <si>
    <t>Jesenského</t>
  </si>
  <si>
    <t>Kmeťova</t>
  </si>
  <si>
    <t>Jiskrova</t>
  </si>
  <si>
    <t>Lermontovova</t>
  </si>
  <si>
    <t>Chalúpkova</t>
  </si>
  <si>
    <t>Tomášikova</t>
  </si>
  <si>
    <t>schody k OC</t>
  </si>
  <si>
    <t xml:space="preserve">Hutnícka </t>
  </si>
  <si>
    <t>Benádova</t>
  </si>
  <si>
    <t>Myslavská cesta</t>
  </si>
  <si>
    <t>ŠC Ukrajinská</t>
  </si>
  <si>
    <t xml:space="preserve"> </t>
  </si>
  <si>
    <t>Moldavská</t>
  </si>
  <si>
    <t>Trieda L. Svobodu</t>
  </si>
  <si>
    <t>Letná</t>
  </si>
  <si>
    <t>Zimná</t>
  </si>
  <si>
    <t>B. Nemcovej</t>
  </si>
  <si>
    <t>Lingov</t>
  </si>
  <si>
    <t>Americká trieda</t>
  </si>
  <si>
    <t>Ázijská trieda</t>
  </si>
  <si>
    <t>Európska trieda</t>
  </si>
  <si>
    <t>-</t>
  </si>
  <si>
    <t>Karpatská</t>
  </si>
  <si>
    <t>schody smer krátka Mauerova</t>
  </si>
  <si>
    <t>chodník pri trhovisku</t>
  </si>
  <si>
    <t>pri výmennej stanici</t>
  </si>
  <si>
    <t>Železničná</t>
  </si>
  <si>
    <t>Tyršovo nábrežie</t>
  </si>
  <si>
    <t>Haviarska</t>
  </si>
  <si>
    <t>Hutnícka</t>
  </si>
  <si>
    <t>Národná trieda</t>
  </si>
  <si>
    <t>Vodárenská</t>
  </si>
  <si>
    <t>Kuzmányho</t>
  </si>
  <si>
    <t>Hviezdoslavova</t>
  </si>
  <si>
    <t>Bačíkova</t>
  </si>
  <si>
    <t>Továrenská</t>
  </si>
  <si>
    <t>Komenského</t>
  </si>
  <si>
    <t>Jantárová</t>
  </si>
  <si>
    <t>Požiarnická</t>
  </si>
  <si>
    <t>Pri bitúnku</t>
  </si>
  <si>
    <t>Jarmočná</t>
  </si>
  <si>
    <r>
      <t xml:space="preserve">Ďumbierska </t>
    </r>
    <r>
      <rPr>
        <sz val="10"/>
        <rFont val="Arial CE"/>
        <family val="2"/>
      </rPr>
      <t>(časť)</t>
    </r>
  </si>
  <si>
    <r>
      <t xml:space="preserve">Pod šiancom </t>
    </r>
    <r>
      <rPr>
        <sz val="10"/>
        <rFont val="Arial CE"/>
        <family val="2"/>
      </rPr>
      <t>(po rešt. RYBA)</t>
    </r>
  </si>
  <si>
    <t>Stará Kavečianska cesta</t>
  </si>
  <si>
    <t>Vrátna</t>
  </si>
  <si>
    <r>
      <t>Poštová</t>
    </r>
    <r>
      <rPr>
        <sz val="10"/>
        <rFont val="Arial CE"/>
        <family val="2"/>
      </rPr>
      <t xml:space="preserve"> - malá</t>
    </r>
  </si>
  <si>
    <r>
      <t>Hlavná</t>
    </r>
    <r>
      <rPr>
        <sz val="10"/>
        <rFont val="Arial CE"/>
        <family val="2"/>
      </rPr>
      <t xml:space="preserve"> - koľajište - obojstranne *</t>
    </r>
  </si>
  <si>
    <r>
      <t>Hlavná</t>
    </r>
    <r>
      <rPr>
        <sz val="10"/>
        <rFont val="Arial CE"/>
        <family val="2"/>
      </rPr>
      <t xml:space="preserve"> - cyklistický chod. - obojstranne</t>
    </r>
  </si>
  <si>
    <r>
      <t>Alžbetina</t>
    </r>
    <r>
      <rPr>
        <sz val="10"/>
        <rFont val="Arial CE"/>
        <family val="2"/>
      </rPr>
      <t xml:space="preserve"> - úsek od Hlavnej po Bočnú</t>
    </r>
  </si>
  <si>
    <t>7 + 7</t>
  </si>
  <si>
    <t>23/A</t>
  </si>
  <si>
    <t>17.</t>
  </si>
  <si>
    <t>23/B</t>
  </si>
  <si>
    <t>pohotovostné skládky posyp.mater.</t>
  </si>
  <si>
    <t>Strojné čistenie:                              Ostatné komunikácie</t>
  </si>
  <si>
    <r>
      <t xml:space="preserve">Gerlachovská </t>
    </r>
    <r>
      <rPr>
        <sz val="10"/>
        <rFont val="Arial CE"/>
        <family val="0"/>
      </rPr>
      <t>( konečná-sídl.Podhr.)</t>
    </r>
  </si>
  <si>
    <t>Strojné čistenie:                            Chodníky, parkoviská</t>
  </si>
  <si>
    <t>Drevené malé            / ks /</t>
  </si>
  <si>
    <t>Počet       / ks /</t>
  </si>
  <si>
    <t>Ručné čistenie:                 Schody, podchody, prechody, pohot.skládky</t>
  </si>
  <si>
    <t xml:space="preserve"> 6 - 12</t>
  </si>
  <si>
    <r>
      <t>Mlynská</t>
    </r>
    <r>
      <rPr>
        <sz val="10"/>
        <rFont val="Arial CE"/>
        <family val="2"/>
      </rPr>
      <t xml:space="preserve"> - úsek od Hlavnej po Puškinovu</t>
    </r>
  </si>
  <si>
    <r>
      <t xml:space="preserve">Pereš </t>
    </r>
    <r>
      <rPr>
        <sz val="10"/>
        <rFont val="Arial CE"/>
        <family val="0"/>
      </rPr>
      <t>- MHD po otočku</t>
    </r>
  </si>
  <si>
    <t>MK</t>
  </si>
  <si>
    <t>Plťová</t>
  </si>
  <si>
    <t>Člnková</t>
  </si>
  <si>
    <r>
      <t>Kuzmányho</t>
    </r>
    <r>
      <rPr>
        <sz val="10"/>
        <rFont val="Arial CE"/>
        <family val="2"/>
      </rPr>
      <t xml:space="preserve"> - Dr. Kostlivého 3x</t>
    </r>
  </si>
  <si>
    <r>
      <t>Kuzmányho</t>
    </r>
    <r>
      <rPr>
        <sz val="10"/>
        <rFont val="Arial CE"/>
        <family val="2"/>
      </rPr>
      <t xml:space="preserve"> - Magurská + park. 2x</t>
    </r>
  </si>
  <si>
    <r>
      <t>Kuzmányho</t>
    </r>
    <r>
      <rPr>
        <sz val="10"/>
        <rFont val="Arial CE"/>
        <family val="2"/>
      </rPr>
      <t xml:space="preserve"> - Pri jazdiarni 1x</t>
    </r>
  </si>
  <si>
    <r>
      <t>Čsl. armády</t>
    </r>
    <r>
      <rPr>
        <sz val="10"/>
        <rFont val="Arial CE"/>
        <family val="2"/>
      </rPr>
      <t xml:space="preserve"> - Zimná 1x</t>
    </r>
  </si>
  <si>
    <r>
      <t>Vojenská</t>
    </r>
    <r>
      <rPr>
        <sz val="10"/>
        <rFont val="Arial CE"/>
        <family val="0"/>
      </rPr>
      <t xml:space="preserve"> - Belanská 1x</t>
    </r>
  </si>
  <si>
    <r>
      <t>Vojenská</t>
    </r>
    <r>
      <rPr>
        <sz val="10"/>
        <rFont val="Arial CE"/>
        <family val="0"/>
      </rPr>
      <t xml:space="preserve"> - Karpatská 1x</t>
    </r>
  </si>
  <si>
    <r>
      <t xml:space="preserve">Družstevná - </t>
    </r>
    <r>
      <rPr>
        <sz val="10"/>
        <rFont val="Arial CE"/>
        <family val="0"/>
      </rPr>
      <t>od Tolstého</t>
    </r>
  </si>
  <si>
    <r>
      <t xml:space="preserve">Lomnická </t>
    </r>
    <r>
      <rPr>
        <sz val="10"/>
        <rFont val="Arial"/>
        <family val="2"/>
      </rPr>
      <t>- ku PHaB</t>
    </r>
  </si>
  <si>
    <r>
      <t xml:space="preserve">Slávkovská </t>
    </r>
    <r>
      <rPr>
        <sz val="10"/>
        <rFont val="Arial"/>
        <family val="2"/>
      </rPr>
      <t>- dlhá</t>
    </r>
  </si>
  <si>
    <r>
      <t>Slavkovská</t>
    </r>
    <r>
      <rPr>
        <sz val="10"/>
        <rFont val="Arial"/>
        <family val="2"/>
      </rPr>
      <t xml:space="preserve"> - krátka ( od Labor.)</t>
    </r>
  </si>
  <si>
    <r>
      <t>Kavečianska cesta-</t>
    </r>
    <r>
      <rPr>
        <sz val="10"/>
        <rFont val="Arial CE"/>
        <family val="0"/>
      </rPr>
      <t xml:space="preserve"> malá (nad internátom)</t>
    </r>
  </si>
  <si>
    <r>
      <t>Floriánska</t>
    </r>
    <r>
      <rPr>
        <sz val="10"/>
        <rFont val="Arial CE"/>
        <family val="2"/>
      </rPr>
      <t xml:space="preserve"> - Škultétyho 1x</t>
    </r>
  </si>
  <si>
    <r>
      <t>Moyzesova</t>
    </r>
    <r>
      <rPr>
        <sz val="10"/>
        <rFont val="Arial CE"/>
        <family val="2"/>
      </rPr>
      <t xml:space="preserve"> - Grešákova 1x</t>
    </r>
  </si>
  <si>
    <r>
      <t>Moyzesova</t>
    </r>
    <r>
      <rPr>
        <sz val="10"/>
        <rFont val="Arial CE"/>
        <family val="2"/>
      </rPr>
      <t xml:space="preserve"> - Polícia 1x</t>
    </r>
  </si>
  <si>
    <r>
      <t>Moyzesova</t>
    </r>
    <r>
      <rPr>
        <sz val="10"/>
        <rFont val="Arial CE"/>
        <family val="2"/>
      </rPr>
      <t xml:space="preserve"> - Galenova 1x</t>
    </r>
  </si>
  <si>
    <r>
      <t xml:space="preserve">Moyzesova </t>
    </r>
    <r>
      <rPr>
        <sz val="10"/>
        <rFont val="Arial CE"/>
        <family val="2"/>
      </rPr>
      <t>- Timonova 2x</t>
    </r>
  </si>
  <si>
    <r>
      <t>Tajovského</t>
    </r>
    <r>
      <rPr>
        <sz val="10"/>
        <rFont val="Arial CE"/>
        <family val="2"/>
      </rPr>
      <t xml:space="preserve"> - Grešákova 4x</t>
    </r>
  </si>
  <si>
    <r>
      <t>Murgašova</t>
    </r>
    <r>
      <rPr>
        <sz val="10"/>
        <rFont val="Arial CE"/>
        <family val="2"/>
      </rPr>
      <t xml:space="preserve"> - Grešákova 3x</t>
    </r>
  </si>
  <si>
    <r>
      <t>Mojmírova</t>
    </r>
    <r>
      <rPr>
        <sz val="10"/>
        <rFont val="Arial CE"/>
        <family val="2"/>
      </rPr>
      <t xml:space="preserve"> - Grešákova 2x</t>
    </r>
  </si>
  <si>
    <r>
      <t>Mojmírova</t>
    </r>
    <r>
      <rPr>
        <sz val="10"/>
        <rFont val="Arial CE"/>
        <family val="2"/>
      </rPr>
      <t xml:space="preserve"> - Pribinova 1x</t>
    </r>
  </si>
  <si>
    <r>
      <t xml:space="preserve">Rumanova </t>
    </r>
    <r>
      <rPr>
        <sz val="10"/>
        <rFont val="Arial CE"/>
        <family val="2"/>
      </rPr>
      <t>- Svätoplukova 1x</t>
    </r>
  </si>
  <si>
    <r>
      <t>Senný trh</t>
    </r>
    <r>
      <rPr>
        <sz val="10"/>
        <rFont val="Arial CE"/>
        <family val="2"/>
      </rPr>
      <t xml:space="preserve"> - Protifašistických bojovníkov 1x</t>
    </r>
  </si>
  <si>
    <r>
      <t>Palackého</t>
    </r>
    <r>
      <rPr>
        <sz val="10"/>
        <rFont val="Arial CE"/>
        <family val="2"/>
      </rPr>
      <t xml:space="preserve"> - Bajzova 1x</t>
    </r>
  </si>
  <si>
    <r>
      <t>Protifašistických bojovníkov</t>
    </r>
    <r>
      <rPr>
        <sz val="10"/>
        <rFont val="Arial CE"/>
        <family val="2"/>
      </rPr>
      <t xml:space="preserve"> - Bajzova 1x</t>
    </r>
  </si>
  <si>
    <r>
      <t>Senný trh</t>
    </r>
    <r>
      <rPr>
        <sz val="10"/>
        <rFont val="Arial CE"/>
        <family val="0"/>
      </rPr>
      <t xml:space="preserve"> - Drevný trh 1x</t>
    </r>
  </si>
  <si>
    <r>
      <t>Roosweltova</t>
    </r>
    <r>
      <rPr>
        <sz val="10"/>
        <rFont val="Arial CE"/>
        <family val="0"/>
      </rPr>
      <t xml:space="preserve"> - drevný trh 3x</t>
    </r>
  </si>
  <si>
    <r>
      <t>Roosweltova</t>
    </r>
    <r>
      <rPr>
        <sz val="10"/>
        <rFont val="Arial CE"/>
        <family val="0"/>
      </rPr>
      <t xml:space="preserve"> - Bottova 1x</t>
    </r>
  </si>
  <si>
    <r>
      <t>Puškinova</t>
    </r>
    <r>
      <rPr>
        <sz val="10"/>
        <rFont val="Arial CE"/>
        <family val="0"/>
      </rPr>
      <t xml:space="preserve"> - Drevný trh 3x</t>
    </r>
  </si>
  <si>
    <r>
      <t>Krmanova</t>
    </r>
    <r>
      <rPr>
        <sz val="10"/>
        <rFont val="Arial CE"/>
        <family val="0"/>
      </rPr>
      <t xml:space="preserve"> - Roosweltova 1x</t>
    </r>
  </si>
  <si>
    <r>
      <t>Mlynská</t>
    </r>
    <r>
      <rPr>
        <sz val="10"/>
        <rFont val="Arial CE"/>
        <family val="0"/>
      </rPr>
      <t xml:space="preserve"> - Puškinova 1x</t>
    </r>
  </si>
  <si>
    <r>
      <t>Alvinczyho</t>
    </r>
    <r>
      <rPr>
        <sz val="10"/>
        <rFont val="Arial CE"/>
        <family val="2"/>
      </rPr>
      <t xml:space="preserve"> - Bellova 1x</t>
    </r>
  </si>
  <si>
    <r>
      <t>Alvinczyho</t>
    </r>
    <r>
      <rPr>
        <sz val="10"/>
        <rFont val="Arial CE"/>
        <family val="2"/>
      </rPr>
      <t xml:space="preserve"> - Haviarska 1x</t>
    </r>
  </si>
  <si>
    <r>
      <t>Alvinczyho</t>
    </r>
    <r>
      <rPr>
        <sz val="10"/>
        <rFont val="Arial CE"/>
        <family val="2"/>
      </rPr>
      <t xml:space="preserve"> - benzínová pumpa 1x</t>
    </r>
  </si>
  <si>
    <r>
      <t>Alvinzcyho</t>
    </r>
    <r>
      <rPr>
        <sz val="10"/>
        <rFont val="Arial CE"/>
        <family val="2"/>
      </rPr>
      <t xml:space="preserve"> - Masarykova 2x</t>
    </r>
  </si>
  <si>
    <r>
      <t>Masarykova</t>
    </r>
    <r>
      <rPr>
        <sz val="10"/>
        <rFont val="Arial CE"/>
        <family val="2"/>
      </rPr>
      <t xml:space="preserve"> - Svätoplukova 1x</t>
    </r>
  </si>
  <si>
    <r>
      <t>Kmeťova</t>
    </r>
    <r>
      <rPr>
        <sz val="10"/>
        <rFont val="Arial CE"/>
        <family val="2"/>
      </rPr>
      <t xml:space="preserve"> - Svätoplukova 4x</t>
    </r>
  </si>
  <si>
    <r>
      <t>Kmeťova</t>
    </r>
    <r>
      <rPr>
        <sz val="10"/>
        <rFont val="Arial CE"/>
        <family val="2"/>
      </rPr>
      <t xml:space="preserve"> - Jesenského 3x</t>
    </r>
  </si>
  <si>
    <r>
      <t>Gorkého</t>
    </r>
    <r>
      <rPr>
        <sz val="10"/>
        <rFont val="Arial CE"/>
        <family val="2"/>
      </rPr>
      <t xml:space="preserve"> - Garbiarska 1x</t>
    </r>
  </si>
  <si>
    <r>
      <t>Gorkého</t>
    </r>
    <r>
      <rPr>
        <sz val="10"/>
        <rFont val="Arial CE"/>
        <family val="2"/>
      </rPr>
      <t xml:space="preserve"> - Strojárenská 1x</t>
    </r>
  </si>
  <si>
    <r>
      <t xml:space="preserve">Strojárenská </t>
    </r>
    <r>
      <rPr>
        <sz val="10"/>
        <rFont val="Arial CE"/>
        <family val="2"/>
      </rPr>
      <t>- Železničná 1x</t>
    </r>
  </si>
  <si>
    <r>
      <t>Hviezdoslavova</t>
    </r>
    <r>
      <rPr>
        <sz val="10"/>
        <rFont val="Arial CE"/>
        <family val="2"/>
      </rPr>
      <t xml:space="preserve"> - Železničná 1x</t>
    </r>
  </si>
  <si>
    <r>
      <t xml:space="preserve">Štefánikova </t>
    </r>
    <r>
      <rPr>
        <sz val="10"/>
        <rFont val="Arial CE"/>
        <family val="2"/>
      </rPr>
      <t>- Kasárenské námestie 2x</t>
    </r>
  </si>
  <si>
    <r>
      <t xml:space="preserve">Štefánikova </t>
    </r>
    <r>
      <rPr>
        <sz val="10"/>
        <rFont val="Arial CE"/>
        <family val="2"/>
      </rPr>
      <t>- Vodná 1x</t>
    </r>
  </si>
  <si>
    <r>
      <t>Svätoplukova</t>
    </r>
    <r>
      <rPr>
        <sz val="10"/>
        <rFont val="Arial CE"/>
        <family val="0"/>
      </rPr>
      <t xml:space="preserve"> - Lermontovova 2x</t>
    </r>
  </si>
  <si>
    <r>
      <t>Svätoplukova</t>
    </r>
    <r>
      <rPr>
        <sz val="10"/>
        <rFont val="Arial CE"/>
        <family val="0"/>
      </rPr>
      <t xml:space="preserve"> - Lofflerova 2x</t>
    </r>
  </si>
  <si>
    <r>
      <t>Strojárenská</t>
    </r>
    <r>
      <rPr>
        <sz val="10"/>
        <rFont val="Arial CE"/>
        <family val="0"/>
      </rPr>
      <t xml:space="preserve"> - Komenského 3x</t>
    </r>
  </si>
  <si>
    <r>
      <t>Komenského</t>
    </r>
    <r>
      <rPr>
        <sz val="10"/>
        <rFont val="Arial CE"/>
        <family val="0"/>
      </rPr>
      <t xml:space="preserve"> - Bocatiova 2x</t>
    </r>
  </si>
  <si>
    <r>
      <t>Komenského</t>
    </r>
    <r>
      <rPr>
        <sz val="10"/>
        <rFont val="Arial CE"/>
        <family val="2"/>
      </rPr>
      <t xml:space="preserve"> - Letná 3x</t>
    </r>
  </si>
  <si>
    <r>
      <t>Slovenskej jednoty</t>
    </r>
    <r>
      <rPr>
        <sz val="10"/>
        <rFont val="Arial CE"/>
        <family val="2"/>
      </rPr>
      <t xml:space="preserve"> - Tolstého 1x</t>
    </r>
  </si>
  <si>
    <r>
      <t>Slovenskej jednoty</t>
    </r>
    <r>
      <rPr>
        <sz val="10"/>
        <rFont val="Arial CE"/>
        <family val="2"/>
      </rPr>
      <t xml:space="preserve"> - Ťahanovské riadky 1x</t>
    </r>
  </si>
  <si>
    <r>
      <t>Slovenskej jednoty</t>
    </r>
    <r>
      <rPr>
        <sz val="10"/>
        <rFont val="Arial CE"/>
        <family val="2"/>
      </rPr>
      <t xml:space="preserve"> - Tyršovo nábrežie 1x</t>
    </r>
  </si>
  <si>
    <r>
      <t>Slovenskej jednoty</t>
    </r>
    <r>
      <rPr>
        <sz val="10"/>
        <rFont val="Arial CE"/>
        <family val="2"/>
      </rPr>
      <t xml:space="preserve"> - parkoviská 4x</t>
    </r>
  </si>
  <si>
    <r>
      <t>obec Ťahanovce</t>
    </r>
    <r>
      <rPr>
        <sz val="10"/>
        <rFont val="Arial CE"/>
        <family val="2"/>
      </rPr>
      <t xml:space="preserve"> - most cez Hornád</t>
    </r>
  </si>
  <si>
    <t xml:space="preserve"> - most odbočka na Bankov</t>
  </si>
  <si>
    <r>
      <t>Ľavobrežná</t>
    </r>
    <r>
      <rPr>
        <sz val="10"/>
        <rFont val="Arial CE"/>
        <family val="2"/>
      </rPr>
      <t xml:space="preserve"> - most cez Hornád</t>
    </r>
  </si>
  <si>
    <r>
      <t>Trieda KVP</t>
    </r>
    <r>
      <rPr>
        <sz val="10"/>
        <rFont val="Arial CE"/>
        <family val="2"/>
      </rPr>
      <t xml:space="preserve"> - most pri benzínovej pumpe</t>
    </r>
  </si>
  <si>
    <r>
      <t>Trieda SNP</t>
    </r>
    <r>
      <rPr>
        <sz val="10"/>
        <rFont val="Arial CE"/>
        <family val="2"/>
      </rPr>
      <t xml:space="preserve"> - č. 72 smer stredisko Záujm. činnosti 1x</t>
    </r>
  </si>
  <si>
    <r>
      <t>Trieda SNP</t>
    </r>
    <r>
      <rPr>
        <sz val="10"/>
        <rFont val="Arial CE"/>
        <family val="2"/>
      </rPr>
      <t xml:space="preserve"> - Šafárikova - Bernolákova 8x</t>
    </r>
  </si>
  <si>
    <r>
      <t>Trieda SNP</t>
    </r>
    <r>
      <rPr>
        <sz val="10"/>
        <rFont val="Arial CE"/>
        <family val="2"/>
      </rPr>
      <t xml:space="preserve"> - Bardejovská 8x</t>
    </r>
  </si>
  <si>
    <r>
      <t>Bardejovská</t>
    </r>
    <r>
      <rPr>
        <sz val="10"/>
        <rFont val="Arial CE"/>
        <family val="2"/>
      </rPr>
      <t xml:space="preserve"> - rovnobež. prechod s Triedou SNP 2x</t>
    </r>
  </si>
  <si>
    <t>križovatka Malá Trieda SNP 1x</t>
  </si>
  <si>
    <r>
      <t>Moldavská</t>
    </r>
    <r>
      <rPr>
        <sz val="10"/>
        <rFont val="Arial CE"/>
        <family val="2"/>
      </rPr>
      <t xml:space="preserve"> - Jánošíkova (prechod pri zast. MHD) 1x</t>
    </r>
  </si>
  <si>
    <r>
      <t>Moldavská</t>
    </r>
    <r>
      <rPr>
        <sz val="10"/>
        <rFont val="Arial CE"/>
        <family val="2"/>
      </rPr>
      <t xml:space="preserve"> - Idanská (prechod pri zast. MHD) 1x</t>
    </r>
  </si>
  <si>
    <r>
      <t xml:space="preserve">Moldavská </t>
    </r>
    <r>
      <rPr>
        <sz val="10"/>
        <rFont val="Arial CE"/>
        <family val="2"/>
      </rPr>
      <t>- pri OC 1x</t>
    </r>
  </si>
  <si>
    <t>kruhový objazd Moldavská 8x</t>
  </si>
  <si>
    <r>
      <t>Moldavská</t>
    </r>
    <r>
      <rPr>
        <sz val="10"/>
        <rFont val="Arial CE"/>
        <family val="2"/>
      </rPr>
      <t xml:space="preserve"> - odbočka BAUMAX 6x</t>
    </r>
  </si>
  <si>
    <r>
      <t>Bardejovská</t>
    </r>
    <r>
      <rPr>
        <sz val="10"/>
        <rFont val="Arial CE"/>
        <family val="2"/>
      </rPr>
      <t xml:space="preserve"> - Jedlíková - Popradská 4x</t>
    </r>
  </si>
  <si>
    <r>
      <t>Jedlíková</t>
    </r>
    <r>
      <rPr>
        <sz val="10"/>
        <rFont val="Arial CE"/>
        <family val="2"/>
      </rPr>
      <t xml:space="preserve"> - zast. MHD 1x</t>
    </r>
  </si>
  <si>
    <r>
      <t>Jedlíková</t>
    </r>
    <r>
      <rPr>
        <sz val="10"/>
        <rFont val="Arial CE"/>
        <family val="2"/>
      </rPr>
      <t xml:space="preserve"> - od internátov 1x</t>
    </r>
  </si>
  <si>
    <r>
      <t>Popradská</t>
    </r>
    <r>
      <rPr>
        <sz val="10"/>
        <rFont val="Arial CE"/>
        <family val="2"/>
      </rPr>
      <t xml:space="preserve"> - zast. MHD Trebišovská 1x</t>
    </r>
  </si>
  <si>
    <r>
      <t>Popradská</t>
    </r>
    <r>
      <rPr>
        <sz val="10"/>
        <rFont val="Arial CE"/>
        <family val="2"/>
      </rPr>
      <t xml:space="preserve"> - Žilinská - Šafárikova 1x</t>
    </r>
  </si>
  <si>
    <r>
      <t>Železničn</t>
    </r>
    <r>
      <rPr>
        <sz val="10"/>
        <rFont val="Arial CE"/>
        <family val="2"/>
      </rPr>
      <t>á - celá</t>
    </r>
  </si>
  <si>
    <r>
      <t xml:space="preserve">Rumanova </t>
    </r>
    <r>
      <rPr>
        <sz val="10"/>
        <rFont val="Arial CE"/>
        <family val="2"/>
      </rPr>
      <t>- od plavárne po Thurzovu</t>
    </r>
  </si>
  <si>
    <r>
      <t xml:space="preserve">Thurzova </t>
    </r>
    <r>
      <rPr>
        <sz val="10"/>
        <rFont val="Arial CE"/>
        <family val="2"/>
      </rPr>
      <t>- chod.od žel.stanice po poštu</t>
    </r>
  </si>
  <si>
    <r>
      <t>Senný trh</t>
    </r>
    <r>
      <rPr>
        <sz val="10"/>
        <rFont val="Arial CE"/>
        <family val="0"/>
      </rPr>
      <t xml:space="preserve"> - chod. okolo parku</t>
    </r>
  </si>
  <si>
    <r>
      <t>Drevný trh</t>
    </r>
    <r>
      <rPr>
        <sz val="10"/>
        <rFont val="Arial CE"/>
        <family val="0"/>
      </rPr>
      <t xml:space="preserve"> - chod. okolo parku</t>
    </r>
  </si>
  <si>
    <r>
      <t>Staničné námestie</t>
    </r>
    <r>
      <rPr>
        <sz val="10"/>
        <rFont val="Arial CE"/>
        <family val="0"/>
      </rPr>
      <t xml:space="preserve"> - celá</t>
    </r>
  </si>
  <si>
    <r>
      <t>Bajzova</t>
    </r>
    <r>
      <rPr>
        <sz val="10"/>
        <rFont val="Arial CE"/>
        <family val="0"/>
      </rPr>
      <t xml:space="preserve"> - časť od Palackého</t>
    </r>
  </si>
  <si>
    <r>
      <t>Hutnícka</t>
    </r>
    <r>
      <rPr>
        <sz val="10"/>
        <rFont val="Arial CE"/>
        <family val="2"/>
      </rPr>
      <t xml:space="preserve"> - celá</t>
    </r>
  </si>
  <si>
    <r>
      <t>Jakobyho</t>
    </r>
    <r>
      <rPr>
        <sz val="10"/>
        <rFont val="Arial CE"/>
        <family val="2"/>
      </rPr>
      <t xml:space="preserve"> - celá</t>
    </r>
  </si>
  <si>
    <r>
      <t>Slovenskej jednoty</t>
    </r>
    <r>
      <rPr>
        <sz val="10"/>
        <rFont val="Arial CE"/>
        <family val="2"/>
      </rPr>
      <t xml:space="preserve"> - celá</t>
    </r>
  </si>
  <si>
    <r>
      <t>Lupkovská</t>
    </r>
    <r>
      <rPr>
        <sz val="10"/>
        <rFont val="Arial CE"/>
        <family val="0"/>
      </rPr>
      <t xml:space="preserve"> - rovnob. chod.</t>
    </r>
  </si>
  <si>
    <r>
      <t>Ovručská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>spoj. chodn. medzi vežiakmi</t>
    </r>
  </si>
  <si>
    <r>
      <t>Maršála Koneva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rovnob. chod. obojstr.</t>
    </r>
  </si>
  <si>
    <r>
      <t xml:space="preserve">Fábryho </t>
    </r>
    <r>
      <rPr>
        <sz val="10"/>
        <rFont val="Arial CE"/>
        <family val="2"/>
      </rPr>
      <t xml:space="preserve"> - chodn. od č. 30 ku ZŠ</t>
    </r>
  </si>
  <si>
    <r>
      <t>Štefánikova</t>
    </r>
    <r>
      <rPr>
        <sz val="10"/>
        <rFont val="Arial CE"/>
        <family val="2"/>
      </rPr>
      <t>- Továrenská</t>
    </r>
  </si>
  <si>
    <r>
      <t xml:space="preserve">Štúrova </t>
    </r>
    <r>
      <rPr>
        <sz val="10"/>
        <rFont val="Arial CE"/>
        <family val="2"/>
      </rPr>
      <t>- Dom umenia/Metropol</t>
    </r>
  </si>
  <si>
    <r>
      <t>Európska trieda</t>
    </r>
    <r>
      <rPr>
        <sz val="10"/>
        <rFont val="Arial CE"/>
        <family val="0"/>
      </rPr>
      <t xml:space="preserve"> - obojstranne</t>
    </r>
  </si>
  <si>
    <r>
      <t>Juhoslovanská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zjazdový chodník</t>
    </r>
  </si>
  <si>
    <r>
      <t>Maďarská</t>
    </r>
    <r>
      <rPr>
        <sz val="10"/>
        <rFont val="Arial CE"/>
        <family val="2"/>
      </rPr>
      <t xml:space="preserve"> -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zjazdový chodník</t>
    </r>
  </si>
  <si>
    <r>
      <t>Americká trieda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2x chodníky</t>
    </r>
  </si>
  <si>
    <t xml:space="preserve">chodník -Južn.str. Dómu sv.Alžbety +2x schody 4m pred východom z dómu a zo strany  </t>
  </si>
  <si>
    <t>chodník pred vstupom do kpl.Sv.Michala ku schodom</t>
  </si>
  <si>
    <t>Schody do parku 2x a ku kpl.Sv.Michala 1x</t>
  </si>
  <si>
    <r>
      <t xml:space="preserve"> </t>
    </r>
    <r>
      <rPr>
        <b/>
        <sz val="10"/>
        <rFont val="Arial CE"/>
        <family val="2"/>
      </rPr>
      <t>+ schody</t>
    </r>
    <r>
      <rPr>
        <sz val="10"/>
        <rFont val="Arial CE"/>
        <family val="0"/>
      </rPr>
      <t xml:space="preserve"> k zast. MHD Vodná</t>
    </r>
  </si>
  <si>
    <t>chodník k Obv.úradu život.prostredia</t>
  </si>
  <si>
    <t>ku schodom pri Miestnom úrade</t>
  </si>
  <si>
    <r>
      <t>Aténska</t>
    </r>
    <r>
      <rPr>
        <sz val="10"/>
        <rFont val="Arial CE"/>
        <family val="2"/>
      </rPr>
      <t xml:space="preserve"> - spoj. chod. s Viedenskou</t>
    </r>
  </si>
  <si>
    <r>
      <t>chodník</t>
    </r>
    <r>
      <rPr>
        <sz val="10"/>
        <rFont val="Arial CE"/>
        <family val="0"/>
      </rPr>
      <t xml:space="preserve"> z Aténskej k ZŠ Bruselská</t>
    </r>
  </si>
  <si>
    <r>
      <t>Komenského</t>
    </r>
    <r>
      <rPr>
        <sz val="10"/>
        <rFont val="Arial CE"/>
        <family val="2"/>
      </rPr>
      <t xml:space="preserve"> - pred KÚ</t>
    </r>
  </si>
  <si>
    <r>
      <t>Zimná</t>
    </r>
    <r>
      <rPr>
        <sz val="10"/>
        <rFont val="Arial CE"/>
        <family val="2"/>
      </rPr>
      <t xml:space="preserve"> - pred obchodmi</t>
    </r>
  </si>
  <si>
    <r>
      <t>Luník II.</t>
    </r>
    <r>
      <rPr>
        <sz val="10"/>
        <rFont val="Arial CE"/>
        <family val="2"/>
      </rPr>
      <t xml:space="preserve"> - trhovisko</t>
    </r>
  </si>
  <si>
    <t>parkoviská pri Magistráte</t>
  </si>
  <si>
    <r>
      <t>Idanská</t>
    </r>
    <r>
      <rPr>
        <sz val="10"/>
        <rFont val="Arial CE"/>
        <family val="2"/>
      </rPr>
      <t xml:space="preserve"> - 2x parkovisko</t>
    </r>
  </si>
  <si>
    <t>Maďarská</t>
  </si>
  <si>
    <r>
      <t>Rastislavova</t>
    </r>
    <r>
      <rPr>
        <sz val="10"/>
        <rFont val="Arial CE"/>
        <family val="2"/>
      </rPr>
      <t xml:space="preserve"> - Gemerská 4x</t>
    </r>
  </si>
  <si>
    <t>Druh kom.</t>
  </si>
  <si>
    <r>
      <t>Alžbetina</t>
    </r>
    <r>
      <rPr>
        <sz val="10"/>
        <rFont val="Arial CE"/>
        <family val="2"/>
      </rPr>
      <t xml:space="preserve"> - úsek od Bočnej po Moyzesovu</t>
    </r>
  </si>
  <si>
    <r>
      <t>Mlynská</t>
    </r>
    <r>
      <rPr>
        <sz val="10"/>
        <rFont val="Arial CE"/>
        <family val="2"/>
      </rPr>
      <t xml:space="preserve"> - úsek od Puškinovej po Štefánikovu</t>
    </r>
  </si>
  <si>
    <r>
      <t xml:space="preserve">cesta </t>
    </r>
    <r>
      <rPr>
        <sz val="10"/>
        <rFont val="Arial CE"/>
        <family val="0"/>
      </rPr>
      <t>medzi Baumaxom a Hornbachom od križovatky Moldavsk.po cestu okolo šp.haly</t>
    </r>
  </si>
  <si>
    <r>
      <t>Moldavská</t>
    </r>
    <r>
      <rPr>
        <sz val="10"/>
        <rFont val="Arial CE"/>
        <family val="2"/>
      </rPr>
      <t xml:space="preserve"> - od Štúrovej po Červený rak ( vrátane kruhového objazdu )</t>
    </r>
  </si>
  <si>
    <r>
      <t>Čermeľská cesta</t>
    </r>
    <r>
      <rPr>
        <sz val="10"/>
        <rFont val="Arial CE"/>
        <family val="0"/>
      </rPr>
      <t xml:space="preserve"> (od štadióna Lokomotívy po Alpinku, aj otočka autobusu MHD na Aplpinke pri pomníku</t>
    </r>
  </si>
  <si>
    <t>OK</t>
  </si>
  <si>
    <t>Chodníky</t>
  </si>
  <si>
    <r>
      <t>Alvinczyho</t>
    </r>
    <r>
      <rPr>
        <sz val="10"/>
        <rFont val="Arial CE"/>
        <family val="2"/>
      </rPr>
      <t xml:space="preserve"> - časť od Masarykovej po Haviarsku</t>
    </r>
  </si>
  <si>
    <r>
      <t>Kurská</t>
    </r>
    <r>
      <rPr>
        <sz val="10"/>
        <rFont val="Arial CE"/>
        <family val="2"/>
      </rPr>
      <t xml:space="preserve"> - časť rovnob. chod. a časť spoj.chod.medzi vežiakmi</t>
    </r>
  </si>
  <si>
    <r>
      <t>Tokajícka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rovnob. chod. od Tr.L.Svobodu mimo zast.+chod pri MŠ smer od Lidic.nám</t>
    </r>
  </si>
  <si>
    <r>
      <t>Postupímska</t>
    </r>
    <r>
      <rPr>
        <sz val="10"/>
        <rFont val="Arial CE"/>
        <family val="2"/>
      </rPr>
      <t xml:space="preserve"> - spoj. chod. od OC Torysa medzi vežiakmi</t>
    </r>
  </si>
  <si>
    <r>
      <t>Kpt. Jaroša</t>
    </r>
    <r>
      <rPr>
        <sz val="10"/>
        <rFont val="Arial CE"/>
        <family val="2"/>
      </rPr>
      <t xml:space="preserve"> - chod. od OC Bodrog popri psych.centru</t>
    </r>
  </si>
  <si>
    <r>
      <t xml:space="preserve">Mauerova </t>
    </r>
    <r>
      <rPr>
        <sz val="10"/>
        <rFont val="Arial CE"/>
        <family val="2"/>
      </rPr>
      <t xml:space="preserve"> - rovnob. chod. od OC Laborec k bloku č.5</t>
    </r>
  </si>
  <si>
    <r>
      <t>Adlerova</t>
    </r>
    <r>
      <rPr>
        <sz val="10"/>
        <rFont val="Arial CE"/>
        <family val="2"/>
      </rPr>
      <t xml:space="preserve"> - chodn. za blokom od Tr. L.Svobodu smer k OÚ Košice III.</t>
    </r>
  </si>
  <si>
    <r>
      <t>Fábryho</t>
    </r>
    <r>
      <rPr>
        <sz val="10"/>
        <rFont val="Arial CE"/>
        <family val="2"/>
      </rPr>
      <t xml:space="preserve"> - </t>
    </r>
    <r>
      <rPr>
        <sz val="10"/>
        <rFont val="Arial CE"/>
        <family val="0"/>
      </rPr>
      <t>spoj. chod. popri ZŠ Fábryho a ZŠ Exnárova</t>
    </r>
  </si>
  <si>
    <r>
      <t>Krosnianska</t>
    </r>
    <r>
      <rPr>
        <sz val="10"/>
        <rFont val="Arial CE"/>
        <family val="0"/>
      </rPr>
      <t xml:space="preserve"> - chodn. mimo zastavby pri OC Latorica</t>
    </r>
  </si>
  <si>
    <r>
      <t>Buzulucká</t>
    </r>
    <r>
      <rPr>
        <sz val="10"/>
        <rFont val="Arial CE"/>
        <family val="2"/>
      </rPr>
      <t xml:space="preserve"> - </t>
    </r>
    <r>
      <rPr>
        <sz val="10"/>
        <rFont val="Arial CE"/>
        <family val="0"/>
      </rPr>
      <t>chod. mimo zastavby od č.16 po Lingov</t>
    </r>
  </si>
  <si>
    <r>
      <t>Charkovská</t>
    </r>
    <r>
      <rPr>
        <sz val="10"/>
        <rFont val="Arial CE"/>
        <family val="2"/>
      </rPr>
      <t xml:space="preserve"> - chodn. mimo zastavby  od č.16 po Lingov</t>
    </r>
  </si>
  <si>
    <r>
      <t>Lingov</t>
    </r>
    <r>
      <rPr>
        <sz val="10"/>
        <rFont val="Arial CE"/>
        <family val="2"/>
      </rPr>
      <t xml:space="preserve"> - chodn. pod mostom smer OC Laborec</t>
    </r>
  </si>
  <si>
    <r>
      <t>spojovací chodník</t>
    </r>
    <r>
      <rPr>
        <sz val="10"/>
        <rFont val="Arial CE"/>
        <family val="2"/>
      </rPr>
      <t xml:space="preserve"> medzi Maďarskou a Juhoslov.nad ihriskom</t>
    </r>
  </si>
  <si>
    <r>
      <t xml:space="preserve">spojovací chodník </t>
    </r>
    <r>
      <rPr>
        <sz val="10"/>
        <rFont val="Arial CE"/>
        <family val="2"/>
      </rPr>
      <t>medzi Maďarskou a juhoslov pri ZŠ</t>
    </r>
  </si>
  <si>
    <r>
      <t>chodník</t>
    </r>
    <r>
      <rPr>
        <sz val="10"/>
        <rFont val="Arial CE"/>
        <family val="2"/>
      </rPr>
      <t xml:space="preserve"> medzi Budapeštianskou a Berlínskou</t>
    </r>
  </si>
  <si>
    <r>
      <t>chodník</t>
    </r>
    <r>
      <rPr>
        <sz val="10"/>
        <rFont val="Arial CE"/>
        <family val="0"/>
      </rPr>
      <t xml:space="preserve"> z Bruselskej k ZŠ Bruselská ( zozadu )</t>
    </r>
  </si>
  <si>
    <r>
      <t>Austrálska</t>
    </r>
    <r>
      <rPr>
        <sz val="10"/>
        <rFont val="Arial CE"/>
        <family val="2"/>
      </rPr>
      <t xml:space="preserve"> - rovnobež. chodník smer Viedenská</t>
    </r>
  </si>
  <si>
    <t>Parkoviská</t>
  </si>
  <si>
    <t>9 / St.mesto</t>
  </si>
  <si>
    <t>10 / St.mesto</t>
  </si>
  <si>
    <t>11 / Sever</t>
  </si>
  <si>
    <t>12 / Sever</t>
  </si>
  <si>
    <t>13 / Západ</t>
  </si>
  <si>
    <t>14 / Západ</t>
  </si>
  <si>
    <t>15 / Juh</t>
  </si>
  <si>
    <t>16 / Juh</t>
  </si>
  <si>
    <t>17 / Nad jazerom</t>
  </si>
  <si>
    <t>20 / Ťahanovce</t>
  </si>
  <si>
    <t>21A / St.mesto</t>
  </si>
  <si>
    <t>21B / St.mesto</t>
  </si>
  <si>
    <t>22 / Sever</t>
  </si>
  <si>
    <t>24 / Juh</t>
  </si>
  <si>
    <t>25 / Nad jazerom</t>
  </si>
  <si>
    <t>27 / Ťahanovce</t>
  </si>
  <si>
    <t>28 / St.mesto</t>
  </si>
  <si>
    <t>29 / Sever</t>
  </si>
  <si>
    <t>30 / Západ</t>
  </si>
  <si>
    <t>31 / Juh</t>
  </si>
  <si>
    <t>32 / Nad Jazerom</t>
  </si>
  <si>
    <t>34 / Ťahanovce</t>
  </si>
  <si>
    <r>
      <t>Rastislavova</t>
    </r>
    <r>
      <rPr>
        <sz val="10"/>
        <rFont val="Arial CE"/>
        <family val="2"/>
      </rPr>
      <t xml:space="preserve"> - Fakultná nemocnica L. Paustera 4x</t>
    </r>
  </si>
  <si>
    <r>
      <t>Rastislavova</t>
    </r>
    <r>
      <rPr>
        <sz val="10"/>
        <rFont val="Arial CE"/>
        <family val="2"/>
      </rPr>
      <t xml:space="preserve"> - Smetanova 1x</t>
    </r>
  </si>
  <si>
    <r>
      <t>Rastislavova</t>
    </r>
    <r>
      <rPr>
        <sz val="10"/>
        <rFont val="Arial CE"/>
        <family val="2"/>
      </rPr>
      <t xml:space="preserve"> - Skladná 1x</t>
    </r>
  </si>
  <si>
    <r>
      <t>Rastislavova</t>
    </r>
    <r>
      <rPr>
        <sz val="10"/>
        <rFont val="Arial CE"/>
        <family val="2"/>
      </rPr>
      <t xml:space="preserve"> - Kukučínova 2x</t>
    </r>
  </si>
  <si>
    <r>
      <t>Milosrdenstva</t>
    </r>
    <r>
      <rPr>
        <sz val="10"/>
        <rFont val="Arial CE"/>
        <family val="2"/>
      </rPr>
      <t xml:space="preserve"> - pri OC Astória 1x</t>
    </r>
  </si>
  <si>
    <r>
      <t>Gemerská</t>
    </r>
    <r>
      <rPr>
        <sz val="10"/>
        <rFont val="Arial CE"/>
        <family val="2"/>
      </rPr>
      <t xml:space="preserve"> - Turgenevova 3x</t>
    </r>
  </si>
  <si>
    <r>
      <t>Gemerská</t>
    </r>
    <r>
      <rPr>
        <sz val="10"/>
        <rFont val="Arial CE"/>
        <family val="2"/>
      </rPr>
      <t xml:space="preserve"> - Ostravská 4x</t>
    </r>
  </si>
  <si>
    <r>
      <t>Gemerská</t>
    </r>
    <r>
      <rPr>
        <sz val="10"/>
        <rFont val="Arial CE"/>
        <family val="2"/>
      </rPr>
      <t xml:space="preserve"> - alejová - Pri prachárni 8x</t>
    </r>
  </si>
  <si>
    <r>
      <t>Alejová</t>
    </r>
    <r>
      <rPr>
        <sz val="10"/>
        <rFont val="Arial CE"/>
        <family val="2"/>
      </rPr>
      <t xml:space="preserve"> - zast. MHD Autoškola 2x</t>
    </r>
  </si>
  <si>
    <r>
      <t>Jantárová</t>
    </r>
    <r>
      <rPr>
        <sz val="10"/>
        <rFont val="Arial CE"/>
        <family val="2"/>
      </rPr>
      <t xml:space="preserve"> - Požiarnická 1x</t>
    </r>
  </si>
  <si>
    <r>
      <t>Jantárová</t>
    </r>
    <r>
      <rPr>
        <sz val="10"/>
        <rFont val="Arial CE"/>
        <family val="2"/>
      </rPr>
      <t xml:space="preserve"> - Pri bitúnku 1x</t>
    </r>
  </si>
  <si>
    <r>
      <t>Jantárová</t>
    </r>
    <r>
      <rPr>
        <sz val="10"/>
        <rFont val="Arial CE"/>
        <family val="2"/>
      </rPr>
      <t xml:space="preserve"> - Palárikova 1x</t>
    </r>
  </si>
  <si>
    <r>
      <t>Národná trieda</t>
    </r>
    <r>
      <rPr>
        <sz val="10"/>
        <rFont val="Arial CE"/>
        <family val="2"/>
      </rPr>
      <t xml:space="preserve"> - OC Beta 1x</t>
    </r>
  </si>
  <si>
    <r>
      <t>Národná trieda</t>
    </r>
    <r>
      <rPr>
        <sz val="10"/>
        <rFont val="Arial CE"/>
        <family val="2"/>
      </rPr>
      <t xml:space="preserve"> - Obrancov mieru 1x</t>
    </r>
  </si>
  <si>
    <r>
      <t>Národná trieda</t>
    </r>
    <r>
      <rPr>
        <sz val="10"/>
        <rFont val="Arial CE"/>
        <family val="2"/>
      </rPr>
      <t xml:space="preserve"> - Kostolianská 2x</t>
    </r>
  </si>
  <si>
    <r>
      <t>Hlinkova</t>
    </r>
    <r>
      <rPr>
        <sz val="10"/>
        <rFont val="Arial CE"/>
        <family val="2"/>
      </rPr>
      <t xml:space="preserve"> - Národná trieda 4x</t>
    </r>
  </si>
  <si>
    <r>
      <t>Hlinkova</t>
    </r>
    <r>
      <rPr>
        <sz val="10"/>
        <rFont val="Arial CE"/>
        <family val="2"/>
      </rPr>
      <t xml:space="preserve"> - zast. MHD smer Čárskeho 1x</t>
    </r>
  </si>
  <si>
    <r>
      <t>Hlinkova</t>
    </r>
    <r>
      <rPr>
        <sz val="10"/>
        <rFont val="Arial CE"/>
        <family val="2"/>
      </rPr>
      <t xml:space="preserve"> - Vodárenská 3x</t>
    </r>
  </si>
  <si>
    <r>
      <t>Hlinkova</t>
    </r>
    <r>
      <rPr>
        <sz val="10"/>
        <rFont val="Arial CE"/>
        <family val="2"/>
      </rPr>
      <t xml:space="preserve"> - UCHO pri TESCU 3x</t>
    </r>
  </si>
  <si>
    <r>
      <t>križ. Severné nábrežie</t>
    </r>
    <r>
      <rPr>
        <sz val="10"/>
        <rFont val="Arial CE"/>
        <family val="2"/>
      </rPr>
      <t xml:space="preserve"> - Trolejbusová 1x</t>
    </r>
  </si>
  <si>
    <r>
      <t>Cesta pod Hradovou</t>
    </r>
    <r>
      <rPr>
        <sz val="10"/>
        <rFont val="Arial CE"/>
        <family val="2"/>
      </rPr>
      <t xml:space="preserve"> - Polianska 2x</t>
    </r>
  </si>
  <si>
    <r>
      <t>Polianska</t>
    </r>
    <r>
      <rPr>
        <sz val="10"/>
        <rFont val="Arial CE"/>
        <family val="2"/>
      </rPr>
      <t xml:space="preserve"> - Gerlachovská 1x</t>
    </r>
  </si>
  <si>
    <r>
      <t>Komenského</t>
    </r>
    <r>
      <rPr>
        <sz val="10"/>
        <rFont val="Arial CE"/>
        <family val="2"/>
      </rPr>
      <t xml:space="preserve"> - Kostolianská cesta - Havlíčkova 5x</t>
    </r>
  </si>
  <si>
    <r>
      <t>Hlinkova</t>
    </r>
    <r>
      <rPr>
        <sz val="10"/>
        <rFont val="Arial CE"/>
        <family val="2"/>
      </rPr>
      <t xml:space="preserve"> - Watsonova - Komenského 6x</t>
    </r>
  </si>
  <si>
    <r>
      <t>Komenského</t>
    </r>
    <r>
      <rPr>
        <sz val="10"/>
        <rFont val="Arial CE"/>
        <family val="2"/>
      </rPr>
      <t xml:space="preserve"> - Obrancov mieru 2x</t>
    </r>
  </si>
  <si>
    <r>
      <t>Watsonova</t>
    </r>
    <r>
      <rPr>
        <sz val="10"/>
        <rFont val="Arial CE"/>
        <family val="2"/>
      </rPr>
      <t xml:space="preserve"> - pri Obchodnej akadémii 1x</t>
    </r>
  </si>
  <si>
    <r>
      <t>Watsonova</t>
    </r>
    <r>
      <rPr>
        <sz val="10"/>
        <rFont val="Arial CE"/>
        <family val="2"/>
      </rPr>
      <t xml:space="preserve"> - Boženy Nemcovej 4x</t>
    </r>
  </si>
  <si>
    <r>
      <t>Čermeľská cesta</t>
    </r>
    <r>
      <rPr>
        <sz val="10"/>
        <rFont val="Arial CE"/>
        <family val="2"/>
      </rPr>
      <t xml:space="preserve"> - Baránok 4x</t>
    </r>
  </si>
  <si>
    <r>
      <t>Letná</t>
    </r>
    <r>
      <rPr>
        <sz val="10"/>
        <rFont val="Arial CE"/>
        <family val="2"/>
      </rPr>
      <t xml:space="preserve"> - pri čerpacej stanici Slovnaft 2x</t>
    </r>
  </si>
  <si>
    <r>
      <t>Boženy Nemcovej</t>
    </r>
    <r>
      <rPr>
        <sz val="10"/>
        <rFont val="Arial CE"/>
        <family val="2"/>
      </rPr>
      <t xml:space="preserve"> - Vysokoškolská 1x</t>
    </r>
  </si>
  <si>
    <t>križ. Nižné Kapustníky 5x</t>
  </si>
  <si>
    <r>
      <t>Slanecká</t>
    </r>
    <r>
      <rPr>
        <sz val="10"/>
        <rFont val="Arial CE"/>
        <family val="2"/>
      </rPr>
      <t xml:space="preserve"> - Mäsokombinát 1x</t>
    </r>
  </si>
  <si>
    <r>
      <t>Slanecká</t>
    </r>
    <r>
      <rPr>
        <sz val="10"/>
        <rFont val="Arial CE"/>
        <family val="2"/>
      </rPr>
      <t xml:space="preserve"> - OC Čingov 1x</t>
    </r>
  </si>
  <si>
    <r>
      <t xml:space="preserve">Slanecká </t>
    </r>
    <r>
      <rPr>
        <sz val="10"/>
        <rFont val="Arial CE"/>
        <family val="2"/>
      </rPr>
      <t>- Ladožská 1x</t>
    </r>
  </si>
  <si>
    <r>
      <t>Slanecká</t>
    </r>
    <r>
      <rPr>
        <sz val="10"/>
        <rFont val="Arial CE"/>
        <family val="2"/>
      </rPr>
      <t xml:space="preserve"> - BILLA 3x</t>
    </r>
  </si>
  <si>
    <r>
      <t>Slanecká</t>
    </r>
    <r>
      <rPr>
        <sz val="10"/>
        <rFont val="Arial CE"/>
        <family val="2"/>
      </rPr>
      <t xml:space="preserve"> - OC Važec 1x</t>
    </r>
  </si>
  <si>
    <r>
      <t>Slanecká</t>
    </r>
    <r>
      <rPr>
        <sz val="10"/>
        <rFont val="Arial CE"/>
        <family val="2"/>
      </rPr>
      <t xml:space="preserve"> - Golianova (pri zast. MHD) 1x</t>
    </r>
  </si>
  <si>
    <r>
      <t>Malá Slanecká</t>
    </r>
    <r>
      <rPr>
        <sz val="10"/>
        <rFont val="Arial CE"/>
        <family val="2"/>
      </rPr>
      <t xml:space="preserve"> - Meteorová 1x</t>
    </r>
  </si>
  <si>
    <r>
      <t>Važecká</t>
    </r>
    <r>
      <rPr>
        <sz val="10"/>
        <rFont val="Arial CE"/>
        <family val="2"/>
      </rPr>
      <t xml:space="preserve"> - OC Važec 3x</t>
    </r>
  </si>
  <si>
    <r>
      <t>Malá Slanecká</t>
    </r>
    <r>
      <rPr>
        <sz val="10"/>
        <rFont val="Arial CE"/>
        <family val="2"/>
      </rPr>
      <t xml:space="preserve"> - Raketová 1x</t>
    </r>
  </si>
  <si>
    <r>
      <t>Malá Slanecká</t>
    </r>
    <r>
      <rPr>
        <sz val="10"/>
        <rFont val="Arial CE"/>
        <family val="2"/>
      </rPr>
      <t xml:space="preserve"> - Ždiarska 1x</t>
    </r>
  </si>
  <si>
    <r>
      <t>Malá Slanecká</t>
    </r>
    <r>
      <rPr>
        <sz val="10"/>
        <rFont val="Arial CE"/>
        <family val="2"/>
      </rPr>
      <t xml:space="preserve"> - BILLA 2x</t>
    </r>
  </si>
  <si>
    <r>
      <t>Malá Slanecká</t>
    </r>
    <r>
      <rPr>
        <sz val="10"/>
        <rFont val="Arial CE"/>
        <family val="2"/>
      </rPr>
      <t xml:space="preserve"> - Pri kostole 2x</t>
    </r>
  </si>
  <si>
    <t>Čingovská 5x</t>
  </si>
  <si>
    <t>Levočská 4x</t>
  </si>
  <si>
    <r>
      <t>Bukovecká</t>
    </r>
    <r>
      <rPr>
        <sz val="10"/>
        <rFont val="Arial CE"/>
        <family val="2"/>
      </rPr>
      <t xml:space="preserve"> - OC Fliper 3x</t>
    </r>
  </si>
  <si>
    <t>Baltická 2x</t>
  </si>
  <si>
    <r>
      <t>Slanecká</t>
    </r>
    <r>
      <rPr>
        <sz val="10"/>
        <rFont val="Arial CE"/>
        <family val="2"/>
      </rPr>
      <t xml:space="preserve"> - pri Teplárenskej 2x</t>
    </r>
  </si>
  <si>
    <r>
      <t>Gorkého</t>
    </r>
    <r>
      <rPr>
        <sz val="10"/>
        <rFont val="Arial CE"/>
        <family val="2"/>
      </rPr>
      <t xml:space="preserve"> - Národné námestie</t>
    </r>
  </si>
  <si>
    <r>
      <t>Gorkého</t>
    </r>
    <r>
      <rPr>
        <sz val="10"/>
        <rFont val="Arial CE"/>
        <family val="0"/>
      </rPr>
      <t xml:space="preserve"> - JUMBO</t>
    </r>
  </si>
  <si>
    <r>
      <t>Poštová</t>
    </r>
    <r>
      <rPr>
        <sz val="10"/>
        <rFont val="Arial CE"/>
        <family val="0"/>
      </rPr>
      <t xml:space="preserve"> - Hlavná pošta</t>
    </r>
  </si>
  <si>
    <r>
      <t>Vojenská</t>
    </r>
    <r>
      <rPr>
        <sz val="10"/>
        <rFont val="Arial CE"/>
        <family val="2"/>
      </rPr>
      <t xml:space="preserve"> - Hlavná pošta</t>
    </r>
  </si>
  <si>
    <r>
      <t>Bačíkova</t>
    </r>
    <r>
      <rPr>
        <sz val="10"/>
        <rFont val="Arial CE"/>
        <family val="0"/>
      </rPr>
      <t xml:space="preserve"> - Športová hala</t>
    </r>
  </si>
  <si>
    <r>
      <t>Masarykova</t>
    </r>
    <r>
      <rPr>
        <sz val="10"/>
        <rFont val="Arial CE"/>
        <family val="0"/>
      </rPr>
      <t xml:space="preserve"> - Železničná nemocnica</t>
    </r>
  </si>
  <si>
    <r>
      <t>Štefánikova</t>
    </r>
    <r>
      <rPr>
        <sz val="10"/>
        <rFont val="Arial CE"/>
        <family val="2"/>
      </rPr>
      <t xml:space="preserve"> - Vodná</t>
    </r>
  </si>
  <si>
    <r>
      <t>Štefánikova</t>
    </r>
    <r>
      <rPr>
        <sz val="10"/>
        <rFont val="Arial CE"/>
        <family val="2"/>
      </rPr>
      <t xml:space="preserve"> - Jakabov palác</t>
    </r>
  </si>
  <si>
    <r>
      <t>Protifašistických bojovníkov</t>
    </r>
    <r>
      <rPr>
        <sz val="10"/>
        <rFont val="Arial CE"/>
        <family val="2"/>
      </rPr>
      <t xml:space="preserve"> - Jakabov palác</t>
    </r>
  </si>
  <si>
    <r>
      <t xml:space="preserve">Palackého </t>
    </r>
    <r>
      <rPr>
        <sz val="10"/>
        <rFont val="Arial CE"/>
        <family val="2"/>
      </rPr>
      <t>- colnica</t>
    </r>
  </si>
  <si>
    <r>
      <t>Štúrova</t>
    </r>
    <r>
      <rPr>
        <sz val="10"/>
        <rFont val="Arial CE"/>
        <family val="2"/>
      </rPr>
      <t xml:space="preserve"> - Súd</t>
    </r>
  </si>
  <si>
    <r>
      <t>Svätoplukova</t>
    </r>
    <r>
      <rPr>
        <sz val="10"/>
        <rFont val="Arial CE"/>
        <family val="2"/>
      </rPr>
      <t xml:space="preserve"> - Železničná nemocnica</t>
    </r>
  </si>
  <si>
    <r>
      <t>Svätoplukova</t>
    </r>
    <r>
      <rPr>
        <sz val="10"/>
        <rFont val="Arial CE"/>
        <family val="2"/>
      </rPr>
      <t xml:space="preserve"> - Pošta II.</t>
    </r>
  </si>
  <si>
    <r>
      <t>Moyzesova</t>
    </r>
    <r>
      <rPr>
        <sz val="10"/>
        <rFont val="Arial CE"/>
        <family val="2"/>
      </rPr>
      <t xml:space="preserve"> - Dom umenia</t>
    </r>
  </si>
  <si>
    <r>
      <t>Moyzesova</t>
    </r>
    <r>
      <rPr>
        <sz val="10"/>
        <rFont val="Arial CE"/>
        <family val="2"/>
      </rPr>
      <t xml:space="preserve"> - Slovenský rozhlas</t>
    </r>
  </si>
  <si>
    <r>
      <t>Moyzesova</t>
    </r>
    <r>
      <rPr>
        <sz val="10"/>
        <rFont val="Arial CE"/>
        <family val="2"/>
      </rPr>
      <t xml:space="preserve"> - Stará radnica</t>
    </r>
  </si>
  <si>
    <r>
      <t>Moldavská</t>
    </r>
    <r>
      <rPr>
        <sz val="10"/>
        <rFont val="Arial CE"/>
        <family val="0"/>
      </rPr>
      <t xml:space="preserve"> - schody od podchodu smer Jánošíkova</t>
    </r>
  </si>
  <si>
    <r>
      <t>z Buzuluckej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CHODNÍK</t>
    </r>
    <r>
      <rPr>
        <sz val="10"/>
        <rFont val="Arial CE"/>
        <family val="0"/>
      </rPr>
      <t xml:space="preserve"> k OC LATORICA</t>
    </r>
  </si>
  <si>
    <r>
      <t>Ázijská trieda</t>
    </r>
    <r>
      <rPr>
        <sz val="10"/>
        <rFont val="Arial CE"/>
        <family val="2"/>
      </rPr>
      <t xml:space="preserve"> - </t>
    </r>
    <r>
      <rPr>
        <b/>
        <sz val="10"/>
        <rFont val="Arial CE"/>
        <family val="0"/>
      </rPr>
      <t>CHODNÍK</t>
    </r>
    <r>
      <rPr>
        <sz val="10"/>
        <rFont val="Arial CE"/>
        <family val="2"/>
      </rPr>
      <t xml:space="preserve"> pod oporným múrom pri Hanojskej</t>
    </r>
  </si>
  <si>
    <r>
      <t>Juhoslovanská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CHODNÍK</t>
    </r>
    <r>
      <rPr>
        <sz val="10"/>
        <rFont val="Arial CE"/>
        <family val="0"/>
      </rPr>
      <t xml:space="preserve"> od Belehradskej - ľavá strana</t>
    </r>
  </si>
  <si>
    <r>
      <t>Európska trieda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CHODNÍK</t>
    </r>
    <r>
      <rPr>
        <sz val="10"/>
        <rFont val="Arial CE"/>
        <family val="0"/>
      </rPr>
      <t xml:space="preserve"> smer Bukurešťská pravá strana</t>
    </r>
  </si>
  <si>
    <r>
      <t>Európska trieda</t>
    </r>
    <r>
      <rPr>
        <sz val="10"/>
        <rFont val="Arial CE"/>
        <family val="0"/>
      </rPr>
      <t xml:space="preserve"> - Helsinská - prepojovací </t>
    </r>
    <r>
      <rPr>
        <b/>
        <sz val="10"/>
        <rFont val="Arial CE"/>
        <family val="0"/>
      </rPr>
      <t>CHODNÍK</t>
    </r>
  </si>
  <si>
    <t>10A /St.mesto</t>
  </si>
  <si>
    <t>10B/ St.mesto</t>
  </si>
  <si>
    <r>
      <t>Komenského</t>
    </r>
    <r>
      <rPr>
        <sz val="10"/>
        <rFont val="Arial CE"/>
        <family val="0"/>
      </rPr>
      <t xml:space="preserve"> - Slovenskej jednoty 3x</t>
    </r>
  </si>
  <si>
    <t>Plastové /ks/</t>
  </si>
  <si>
    <t>Plastové / ks /</t>
  </si>
  <si>
    <t xml:space="preserve">Exnárova </t>
  </si>
  <si>
    <t>výjazd na parkovisko</t>
  </si>
  <si>
    <t>schody-za MŠ smer Kpt.Jaroša</t>
  </si>
  <si>
    <r>
      <t>chod. MŠ</t>
    </r>
    <r>
      <rPr>
        <sz val="10"/>
        <rFont val="Arial CE"/>
        <family val="2"/>
      </rPr>
      <t xml:space="preserve"> od Požiarnick. po Malú Jantárovú</t>
    </r>
  </si>
  <si>
    <r>
      <t xml:space="preserve">Chodn.VŠA- </t>
    </r>
    <r>
      <rPr>
        <sz val="10"/>
        <rFont val="Arial"/>
        <family val="2"/>
      </rPr>
      <t xml:space="preserve">od Alejov.k Blšáku okolo dets.ihr.od hotela U Leva </t>
    </r>
  </si>
  <si>
    <r>
      <t xml:space="preserve">VŠA - cesta + parkoviská 2x </t>
    </r>
    <r>
      <rPr>
        <sz val="10"/>
        <rFont val="Arial"/>
        <family val="2"/>
      </rPr>
      <t>mezi detsk.ihriskom a hotelom U Leva</t>
    </r>
  </si>
  <si>
    <r>
      <t>Klimkovičova</t>
    </r>
    <r>
      <rPr>
        <sz val="10"/>
        <rFont val="Arial CE"/>
        <family val="0"/>
      </rPr>
      <t xml:space="preserve"> ( po Moskovskú po novom úseku )</t>
    </r>
  </si>
  <si>
    <r>
      <t>Kalinovská</t>
    </r>
    <r>
      <rPr>
        <sz val="10"/>
        <rFont val="Arial CE"/>
        <family val="0"/>
      </rPr>
      <t xml:space="preserve"> - medzi blokmi č.2-4 k MŠ</t>
    </r>
  </si>
  <si>
    <r>
      <t>Kurská</t>
    </r>
    <r>
      <rPr>
        <sz val="10"/>
        <rFont val="Arial CE"/>
        <family val="0"/>
      </rPr>
      <t xml:space="preserve"> - č.5 pri výmennej stanici 2x + </t>
    </r>
    <r>
      <rPr>
        <b/>
        <sz val="10"/>
        <rFont val="Arial CE"/>
        <family val="0"/>
      </rPr>
      <t xml:space="preserve">CHODNÍK </t>
    </r>
    <r>
      <rPr>
        <sz val="10"/>
        <rFont val="Arial CE"/>
        <family val="0"/>
      </rPr>
      <t>smer Lid.nám.</t>
    </r>
  </si>
  <si>
    <r>
      <t>Kurská -</t>
    </r>
    <r>
      <rPr>
        <sz val="10"/>
        <rFont val="Arial CE"/>
        <family val="0"/>
      </rPr>
      <t xml:space="preserve"> č.3 smer tr.L.Svobodu</t>
    </r>
  </si>
  <si>
    <r>
      <t xml:space="preserve">Tokajícka </t>
    </r>
    <r>
      <rPr>
        <sz val="10"/>
        <rFont val="Arial CE"/>
        <family val="0"/>
      </rPr>
      <t>3x z Tr.L.Svob.na Tokajícku</t>
    </r>
  </si>
  <si>
    <r>
      <t>Lidické námestie</t>
    </r>
    <r>
      <rPr>
        <sz val="10"/>
        <rFont val="Arial CE"/>
        <family val="0"/>
      </rPr>
      <t xml:space="preserve"> - smer k Triede L. Svobodu + chodníky</t>
    </r>
  </si>
  <si>
    <r>
      <t>pri OC ONDAVA</t>
    </r>
    <r>
      <rPr>
        <sz val="10"/>
        <rFont val="Arial CE"/>
        <family val="0"/>
      </rPr>
      <t xml:space="preserve"> - od MHD smer OC</t>
    </r>
  </si>
  <si>
    <r>
      <t>Jegorovovo námestie</t>
    </r>
    <r>
      <rPr>
        <sz val="10"/>
        <rFont val="Arial CE"/>
        <family val="0"/>
      </rPr>
      <t xml:space="preserve"> na Benádovu 3x k č.1,21,25</t>
    </r>
  </si>
  <si>
    <r>
      <t>za prístreškom MHD</t>
    </r>
    <r>
      <rPr>
        <sz val="10"/>
        <rFont val="Arial CE"/>
        <family val="0"/>
      </rPr>
      <t xml:space="preserve"> pri OC TORYSA smer Postupímska</t>
    </r>
  </si>
  <si>
    <t>smer Bašťovanského 1</t>
  </si>
  <si>
    <r>
      <t>pri OC TORYSA</t>
    </r>
    <r>
      <rPr>
        <sz val="10"/>
        <rFont val="Arial CE"/>
        <family val="0"/>
      </rPr>
      <t xml:space="preserve"> - od MHD smer potraviny</t>
    </r>
  </si>
  <si>
    <r>
      <t>Jaltská</t>
    </r>
    <r>
      <rPr>
        <sz val="10"/>
        <rFont val="Arial CE"/>
        <family val="2"/>
      </rPr>
      <t xml:space="preserve"> - medzi garážami k č.15,23,35</t>
    </r>
  </si>
  <si>
    <r>
      <t>Jaltská</t>
    </r>
    <r>
      <rPr>
        <sz val="10"/>
        <rFont val="Arial CE"/>
        <family val="0"/>
      </rPr>
      <t xml:space="preserve"> 13- </t>
    </r>
    <r>
      <rPr>
        <b/>
        <sz val="10"/>
        <rFont val="Arial CE"/>
        <family val="0"/>
      </rPr>
      <t>CHODNÍK</t>
    </r>
    <r>
      <rPr>
        <sz val="10"/>
        <rFont val="Arial CE"/>
        <family val="0"/>
      </rPr>
      <t xml:space="preserve"> - MŠ smer Bielocerkevská</t>
    </r>
  </si>
  <si>
    <r>
      <t>Postupímska</t>
    </r>
    <r>
      <rPr>
        <sz val="10"/>
        <rFont val="Arial CE"/>
        <family val="0"/>
      </rPr>
      <t xml:space="preserve"> - medzi garážami k č. 15,23,35</t>
    </r>
  </si>
  <si>
    <r>
      <t>Kpt. Jaroša</t>
    </r>
    <r>
      <rPr>
        <sz val="10"/>
        <rFont val="Arial CE"/>
        <family val="0"/>
      </rPr>
      <t xml:space="preserve"> - medzi garážami 3x k č.3,11,15</t>
    </r>
  </si>
  <si>
    <r>
      <t>Bielocerkevská</t>
    </r>
    <r>
      <rPr>
        <sz val="10"/>
        <rFont val="Arial CE"/>
        <family val="0"/>
      </rPr>
      <t xml:space="preserve"> - k č.4 + pred garážami</t>
    </r>
  </si>
  <si>
    <r>
      <t>OC LABOREC</t>
    </r>
    <r>
      <rPr>
        <sz val="10"/>
        <rFont val="Arial CE"/>
        <family val="0"/>
      </rPr>
      <t xml:space="preserve"> - zast. MHD smer Tr.L.Svobodu</t>
    </r>
  </si>
  <si>
    <r>
      <t>OC LABOREC</t>
    </r>
    <r>
      <rPr>
        <sz val="10"/>
        <rFont val="Arial CE"/>
        <family val="0"/>
      </rPr>
      <t xml:space="preserve"> - Mauerova 2x: k č.2 smer cesta</t>
    </r>
  </si>
  <si>
    <r>
      <t xml:space="preserve">prechod </t>
    </r>
    <r>
      <rPr>
        <b/>
        <sz val="10"/>
        <rFont val="Arial CE"/>
        <family val="0"/>
      </rPr>
      <t>Tr.L. Svob.smer garáže Povst.česk.ľudu</t>
    </r>
  </si>
  <si>
    <r>
      <t>Clementisova</t>
    </r>
    <r>
      <rPr>
        <sz val="10"/>
        <rFont val="Arial CE"/>
        <family val="0"/>
      </rPr>
      <t xml:space="preserve"> - medzi garážami 2x, k č.6,3</t>
    </r>
  </si>
  <si>
    <r>
      <t>Dvorkinova</t>
    </r>
    <r>
      <rPr>
        <sz val="10"/>
        <rFont val="Arial CE"/>
        <family val="0"/>
      </rPr>
      <t xml:space="preserve"> - medzi garážami 2x, k č.14,24</t>
    </r>
  </si>
  <si>
    <r>
      <t>Dvorkinova</t>
    </r>
    <r>
      <rPr>
        <sz val="10"/>
        <rFont val="Arial CE"/>
        <family val="0"/>
      </rPr>
      <t xml:space="preserve"> - smer k č.13,Mauerova krátka</t>
    </r>
  </si>
  <si>
    <r>
      <t>Dvorkinova - CHODNÍK pred ÚP a MÚ</t>
    </r>
    <r>
      <rPr>
        <sz val="10"/>
        <rFont val="Arial CE"/>
        <family val="0"/>
      </rPr>
      <t xml:space="preserve"> </t>
    </r>
  </si>
  <si>
    <r>
      <t>Mauerova</t>
    </r>
    <r>
      <rPr>
        <sz val="10"/>
        <rFont val="Arial CE"/>
        <family val="0"/>
      </rPr>
      <t xml:space="preserve"> - smer PČĽ pri č.12</t>
    </r>
  </si>
  <si>
    <r>
      <t xml:space="preserve">Sečovská - CHODNÍK </t>
    </r>
    <r>
      <rPr>
        <sz val="10"/>
        <rFont val="Arial CE"/>
        <family val="0"/>
      </rPr>
      <t>od Orechovej po Drieňovu</t>
    </r>
  </si>
  <si>
    <r>
      <t>Krosnianska -</t>
    </r>
    <r>
      <rPr>
        <sz val="10"/>
        <rFont val="Arial CE"/>
        <family val="0"/>
      </rPr>
      <t xml:space="preserve"> chodn. ku ZŠ Krosn.č.4 + chodník od ZŠ k MŠ, po Marš.Koneva</t>
    </r>
  </si>
  <si>
    <r>
      <t>Tr.L.Svobodu</t>
    </r>
    <r>
      <rPr>
        <sz val="10"/>
        <rFont val="Arial CE"/>
        <family val="0"/>
      </rPr>
      <t xml:space="preserve"> - k OC HORNÁD zpredu 2x</t>
    </r>
  </si>
  <si>
    <t>Tr.L.Svobodu podchody 5x</t>
  </si>
  <si>
    <r>
      <t>Buzulucká</t>
    </r>
    <r>
      <rPr>
        <sz val="10"/>
        <rFont val="Arial CE"/>
        <family val="2"/>
      </rPr>
      <t>-z vrchnej str.na spodnú 3x(od č.19 k 18 a pri 14</t>
    </r>
  </si>
  <si>
    <r>
      <t xml:space="preserve">Buzulucká </t>
    </r>
    <r>
      <rPr>
        <sz val="10"/>
        <rFont val="Arial CE"/>
        <family val="0"/>
      </rPr>
      <t>z parkoviska smer OC Hornád</t>
    </r>
  </si>
  <si>
    <r>
      <t>Lingov</t>
    </r>
    <r>
      <rPr>
        <sz val="10"/>
        <rFont val="Arial CE"/>
        <family val="0"/>
      </rPr>
      <t xml:space="preserve"> - od MHD smer parkovisko Buzulucká </t>
    </r>
  </si>
  <si>
    <r>
      <t>z Buzuluckej</t>
    </r>
    <r>
      <rPr>
        <sz val="10"/>
        <rFont val="Arial CE"/>
        <family val="0"/>
      </rPr>
      <t xml:space="preserve"> 2 na Zupkovu 1</t>
    </r>
  </si>
  <si>
    <r>
      <t xml:space="preserve">Krosnianska 29 </t>
    </r>
    <r>
      <rPr>
        <sz val="10"/>
        <rFont val="Arial CE"/>
        <family val="0"/>
      </rPr>
      <t>pri podchode</t>
    </r>
  </si>
  <si>
    <r>
      <t xml:space="preserve">Krosnianska </t>
    </r>
    <r>
      <rPr>
        <sz val="10"/>
        <rFont val="Arial CE"/>
        <family val="0"/>
      </rPr>
      <t>podchod pri ZŠ Krosnianska 2</t>
    </r>
  </si>
  <si>
    <r>
      <t xml:space="preserve">Krosnianska </t>
    </r>
    <r>
      <rPr>
        <sz val="10"/>
        <rFont val="Arial CE"/>
        <family val="0"/>
      </rPr>
      <t>k podchodu od ZŠ Krosnianska 2</t>
    </r>
  </si>
  <si>
    <r>
      <t xml:space="preserve">Krosnianska </t>
    </r>
    <r>
      <rPr>
        <sz val="10"/>
        <rFont val="Arial CE"/>
        <family val="0"/>
      </rPr>
      <t>pri OC Hnilec - od podchodu</t>
    </r>
  </si>
  <si>
    <r>
      <t xml:space="preserve">Buzulucká </t>
    </r>
    <r>
      <rPr>
        <sz val="10"/>
        <rFont val="Arial CE"/>
        <family val="0"/>
      </rPr>
      <t>od č.12 smer OC Latorica</t>
    </r>
  </si>
  <si>
    <r>
      <t>Krosnianska</t>
    </r>
    <r>
      <rPr>
        <sz val="10"/>
        <rFont val="Arial CE"/>
        <family val="0"/>
      </rPr>
      <t xml:space="preserve"> - č.29 smer Zupkova 35</t>
    </r>
  </si>
  <si>
    <r>
      <t xml:space="preserve">Ovručská </t>
    </r>
    <r>
      <rPr>
        <sz val="10"/>
        <rFont val="Arial CE"/>
        <family val="0"/>
      </rPr>
      <t>od č.12 a 10 smer výmenná st.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po č.17</t>
    </r>
  </si>
  <si>
    <r>
      <t xml:space="preserve">CHODNÍK </t>
    </r>
    <r>
      <rPr>
        <sz val="10"/>
        <rFont val="Arial CE"/>
        <family val="0"/>
      </rPr>
      <t>pri OC HNILEC</t>
    </r>
  </si>
  <si>
    <r>
      <t xml:space="preserve">na Ovručsku 3x - </t>
    </r>
    <r>
      <rPr>
        <sz val="10"/>
        <rFont val="Arial CE"/>
        <family val="0"/>
      </rPr>
      <t>od č.2 smer č.17 + chodníky</t>
    </r>
  </si>
  <si>
    <t xml:space="preserve">Ovručská pri č.19- CHODNÍK </t>
  </si>
  <si>
    <r>
      <t>Zúpkova</t>
    </r>
    <r>
      <rPr>
        <sz val="10"/>
        <rFont val="Arial CE"/>
        <family val="0"/>
      </rPr>
      <t xml:space="preserve"> od podchodu č.23 k det. ihrisku pri MŠ 2x</t>
    </r>
  </si>
  <si>
    <r>
      <t>Zúpkova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CHODNÍK</t>
    </r>
    <r>
      <rPr>
        <sz val="10"/>
        <rFont val="Arial CE"/>
        <family val="0"/>
      </rPr>
      <t xml:space="preserve"> pri MŠ č.11 smer k č.3</t>
    </r>
  </si>
  <si>
    <r>
      <t>Zupkova</t>
    </r>
    <r>
      <rPr>
        <sz val="10"/>
        <rFont val="Arial CE"/>
        <family val="0"/>
      </rPr>
      <t xml:space="preserve"> - z Triedy L. Svobodu hore za poštou schody</t>
    </r>
  </si>
  <si>
    <r>
      <t>Zúpkova</t>
    </r>
    <r>
      <rPr>
        <sz val="10"/>
        <rFont val="Arial CE"/>
        <family val="0"/>
      </rPr>
      <t xml:space="preserve"> - Trieda L. Svobodu za poštou </t>
    </r>
    <r>
      <rPr>
        <b/>
        <sz val="10"/>
        <rFont val="Arial CE"/>
        <family val="0"/>
      </rPr>
      <t>- CHODNÍK</t>
    </r>
  </si>
  <si>
    <r>
      <t>Krosnianska</t>
    </r>
    <r>
      <rPr>
        <sz val="10"/>
        <rFont val="Arial CE"/>
        <family val="0"/>
      </rPr>
      <t xml:space="preserve"> - k ZŠ vo svahu oproti č.67</t>
    </r>
  </si>
  <si>
    <r>
      <t>Krosnianska  -</t>
    </r>
    <r>
      <rPr>
        <sz val="10"/>
        <rFont val="Arial CE"/>
        <family val="0"/>
      </rPr>
      <t xml:space="preserve"> smer ZŠ Krosn.č.4</t>
    </r>
  </si>
  <si>
    <r>
      <t>široké schody</t>
    </r>
    <r>
      <rPr>
        <sz val="10"/>
        <rFont val="Arial CE"/>
        <family val="0"/>
      </rPr>
      <t xml:space="preserve"> z Triedy L. Svobodu na Fábryho + chodník</t>
    </r>
  </si>
  <si>
    <t>Tr.L.Svobodu k podchodu Fábryho</t>
  </si>
  <si>
    <r>
      <t>za podchodom</t>
    </r>
    <r>
      <rPr>
        <sz val="10"/>
        <rFont val="Arial CE"/>
        <family val="0"/>
      </rPr>
      <t xml:space="preserve"> Fábryho k ZŠ Exnárova, pri č.10</t>
    </r>
  </si>
  <si>
    <r>
      <t xml:space="preserve">Fábryho </t>
    </r>
    <r>
      <rPr>
        <sz val="10"/>
        <rFont val="Arial CE"/>
        <family val="0"/>
      </rPr>
      <t>smer ZŠ od tr.L.Svobodu po č.42</t>
    </r>
  </si>
  <si>
    <r>
      <t xml:space="preserve">Fábryho- </t>
    </r>
    <r>
      <rPr>
        <b/>
        <sz val="10"/>
        <rFont val="Arial CE"/>
        <family val="0"/>
      </rPr>
      <t>CHODNÍK</t>
    </r>
    <r>
      <rPr>
        <b/>
        <sz val="10"/>
        <rFont val="Arial CE"/>
        <family val="2"/>
      </rPr>
      <t xml:space="preserve">- </t>
    </r>
    <r>
      <rPr>
        <sz val="10"/>
        <rFont val="Arial CE"/>
        <family val="0"/>
      </rPr>
      <t>č.5 od parkoviska smer ZŠ</t>
    </r>
  </si>
  <si>
    <r>
      <t xml:space="preserve">Fábryho- </t>
    </r>
    <r>
      <rPr>
        <b/>
        <sz val="10"/>
        <rFont val="Arial CE"/>
        <family val="0"/>
      </rPr>
      <t>CHODNÍK</t>
    </r>
    <r>
      <rPr>
        <b/>
        <sz val="10"/>
        <rFont val="Arial CE"/>
        <family val="2"/>
      </rPr>
      <t xml:space="preserve">- za </t>
    </r>
    <r>
      <rPr>
        <sz val="10"/>
        <rFont val="Arial CE"/>
        <family val="0"/>
      </rPr>
      <t>č.9 k Úradu životného prostredia</t>
    </r>
  </si>
  <si>
    <r>
      <t>Adlerova</t>
    </r>
    <r>
      <rPr>
        <sz val="10"/>
        <rFont val="Arial CE"/>
        <family val="0"/>
      </rPr>
      <t xml:space="preserve"> č.4 smer Tr.L.Svobodu- podchod</t>
    </r>
  </si>
  <si>
    <r>
      <t xml:space="preserve">Hlinkova- </t>
    </r>
    <r>
      <rPr>
        <sz val="10"/>
        <rFont val="Arial CE"/>
        <family val="0"/>
      </rPr>
      <t>pri HM TESCO</t>
    </r>
    <r>
      <rPr>
        <b/>
        <sz val="10"/>
        <rFont val="Arial CE"/>
        <family val="2"/>
      </rPr>
      <t xml:space="preserve"> -  CHODNÍK</t>
    </r>
    <r>
      <rPr>
        <sz val="10"/>
        <rFont val="Arial CE"/>
        <family val="0"/>
      </rPr>
      <t xml:space="preserve"> pod mostom</t>
    </r>
  </si>
  <si>
    <r>
      <t xml:space="preserve">Tr.L.Svobodu -CHODNÍK </t>
    </r>
    <r>
      <rPr>
        <sz val="10"/>
        <rFont val="Arial CE"/>
        <family val="0"/>
      </rPr>
      <t>od podchodu smer Buzulcká 20</t>
    </r>
  </si>
  <si>
    <r>
      <t>Krosnianska</t>
    </r>
    <r>
      <rPr>
        <sz val="10"/>
        <rFont val="Arial CE"/>
        <family val="0"/>
      </rPr>
      <t>-zozadu za blokom pri detskom ihrisku a MŠ</t>
    </r>
  </si>
  <si>
    <r>
      <t>Hlinkova</t>
    </r>
    <r>
      <rPr>
        <sz val="10"/>
        <rFont val="Arial CE"/>
        <family val="2"/>
      </rPr>
      <t>-</t>
    </r>
    <r>
      <rPr>
        <b/>
        <sz val="10"/>
        <rFont val="Arial CE"/>
        <family val="0"/>
      </rPr>
      <t xml:space="preserve">CHODNÍK </t>
    </r>
    <r>
      <rPr>
        <sz val="10"/>
        <rFont val="Arial CE"/>
        <family val="2"/>
      </rPr>
      <t>od zast.MHD po HM TESCO 2x-obojstr.</t>
    </r>
  </si>
  <si>
    <r>
      <t>Trebišovská</t>
    </r>
    <r>
      <rPr>
        <sz val="10"/>
        <rFont val="Arial CE"/>
        <family val="0"/>
      </rPr>
      <t xml:space="preserve"> -schody z Michalovskej ku gymn.Trebišovská</t>
    </r>
  </si>
  <si>
    <r>
      <t xml:space="preserve">Fábryho </t>
    </r>
    <r>
      <rPr>
        <sz val="10"/>
        <rFont val="Arial CE"/>
        <family val="0"/>
      </rPr>
      <t>- podchod</t>
    </r>
  </si>
  <si>
    <r>
      <t>Kpt. Jaroša</t>
    </r>
    <r>
      <rPr>
        <sz val="10"/>
        <rFont val="Arial CE"/>
        <family val="0"/>
      </rPr>
      <t xml:space="preserve"> - pri č.4-6-8, smer OC BODROG (MŠ)</t>
    </r>
  </si>
  <si>
    <r>
      <t>Maršála Koneva</t>
    </r>
    <r>
      <rPr>
        <sz val="10"/>
        <rFont val="Arial CE"/>
        <family val="0"/>
      </rPr>
      <t xml:space="preserve"> - Krosnianska č.71</t>
    </r>
  </si>
  <si>
    <r>
      <t>za prístreškom MHD</t>
    </r>
    <r>
      <rPr>
        <sz val="10"/>
        <rFont val="Arial CE"/>
        <family val="0"/>
      </rPr>
      <t xml:space="preserve"> - od Marš.Koneva smer na východ</t>
    </r>
  </si>
  <si>
    <r>
      <rPr>
        <b/>
        <sz val="10"/>
        <rFont val="Arial CE"/>
        <family val="0"/>
      </rPr>
      <t>Adlerova</t>
    </r>
    <r>
      <rPr>
        <sz val="10"/>
        <rFont val="Arial CE"/>
        <family val="0"/>
      </rPr>
      <t xml:space="preserve"> od výmennej st.smer k č.18 a k Fábryho č.13</t>
    </r>
  </si>
  <si>
    <r>
      <rPr>
        <b/>
        <sz val="10"/>
        <rFont val="Arial CE"/>
        <family val="0"/>
      </rPr>
      <t>Adlerova</t>
    </r>
    <r>
      <rPr>
        <sz val="10"/>
        <rFont val="Arial CE"/>
        <family val="0"/>
      </rPr>
      <t xml:space="preserve"> od č.13 smer MHD</t>
    </r>
  </si>
  <si>
    <t>zastávka MHD</t>
  </si>
  <si>
    <t>zastávka MHD poliklinika</t>
  </si>
  <si>
    <t>zast. MHD č.20 smer Sečovská</t>
  </si>
  <si>
    <r>
      <t>Nám.oslob.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od pomníku k rohu Aupaku pri múre citadely</t>
    </r>
  </si>
  <si>
    <r>
      <t>Klimkovičova</t>
    </r>
    <r>
      <rPr>
        <sz val="10"/>
        <rFont val="Arial CE"/>
        <family val="0"/>
      </rPr>
      <t xml:space="preserve"> ( po Moskovskú starý úsek )</t>
    </r>
  </si>
  <si>
    <t>ul.Žľaby</t>
  </si>
  <si>
    <t>č.22</t>
  </si>
  <si>
    <t>ŠC III/Baška</t>
  </si>
  <si>
    <r>
      <t xml:space="preserve">Námestie osloboditeľov </t>
    </r>
    <r>
      <rPr>
        <sz val="10"/>
        <rFont val="Arial CE"/>
        <family val="0"/>
      </rPr>
      <t>9x</t>
    </r>
  </si>
  <si>
    <t xml:space="preserve">Námestie osloboditeľov </t>
  </si>
  <si>
    <t>Senný trh</t>
  </si>
  <si>
    <t>Robotnícka</t>
  </si>
  <si>
    <r>
      <t xml:space="preserve">Moldavská - </t>
    </r>
    <r>
      <rPr>
        <sz val="10"/>
        <rFont val="Arial CE"/>
        <family val="0"/>
      </rPr>
      <t>Kaufland</t>
    </r>
  </si>
  <si>
    <r>
      <t xml:space="preserve">Moldavská- </t>
    </r>
    <r>
      <rPr>
        <sz val="10"/>
        <rFont val="Arial CE"/>
        <family val="0"/>
      </rPr>
      <t xml:space="preserve">dlážd.chodník pred budovou Datacom medzi parkoviskom a schodmi k budove + chodník od P po Moldavsku </t>
    </r>
  </si>
  <si>
    <r>
      <t xml:space="preserve">Moldavská </t>
    </r>
    <r>
      <rPr>
        <sz val="10"/>
        <rFont val="Arial CE"/>
        <family val="0"/>
      </rPr>
      <t>-Datacom, iba pred budovou + príjazd.cesta</t>
    </r>
  </si>
  <si>
    <r>
      <t xml:space="preserve">Moldavská - </t>
    </r>
    <r>
      <rPr>
        <sz val="10"/>
        <rFont val="Arial CE"/>
        <family val="0"/>
      </rPr>
      <t>Optima pri Datacom-e</t>
    </r>
  </si>
  <si>
    <t>križovatka</t>
  </si>
  <si>
    <r>
      <t>P pred poliklinikou Východ</t>
    </r>
    <r>
      <rPr>
        <b/>
        <sz val="8"/>
        <rFont val="Arial"/>
        <family val="2"/>
      </rPr>
      <t xml:space="preserve"> + zjazd.kom.</t>
    </r>
  </si>
  <si>
    <t>Letná 29-43(vnútorná kom.)</t>
  </si>
  <si>
    <t>Vnútorný červený breh</t>
  </si>
  <si>
    <t>hore na kopci pri plote posled.domu</t>
  </si>
  <si>
    <r>
      <t>Ázijská trieda</t>
    </r>
    <r>
      <rPr>
        <sz val="10"/>
        <rFont val="Arial CE"/>
        <family val="2"/>
      </rPr>
      <t xml:space="preserve"> </t>
    </r>
  </si>
  <si>
    <r>
      <t xml:space="preserve">odb.k Budapešt. </t>
    </r>
    <r>
      <rPr>
        <sz val="10"/>
        <rFont val="Arial"/>
        <family val="2"/>
      </rPr>
      <t>z</t>
    </r>
    <r>
      <rPr>
        <sz val="8"/>
        <rFont val="Arial"/>
        <family val="2"/>
      </rPr>
      <t xml:space="preserve"> Eur.tr.+Azij.tr.</t>
    </r>
  </si>
  <si>
    <r>
      <t xml:space="preserve">odb.k Bruselskej </t>
    </r>
    <r>
      <rPr>
        <sz val="10"/>
        <rFont val="Arial CE"/>
        <family val="0"/>
      </rPr>
      <t>od Eur.tr.</t>
    </r>
  </si>
  <si>
    <t>Sofijská - 5-17 CHODNÍK (2.dôlež.)</t>
  </si>
  <si>
    <t>Hanojská - CHODNÍK ( 2.dôlež. )</t>
  </si>
  <si>
    <t>Varšavská -16-19 -CHODNÍK (2.dôlež.)</t>
  </si>
  <si>
    <t>Čínska - k č.24 od Azijskej - schody + CHODNÍK</t>
  </si>
  <si>
    <t>Pekinská- 1-11 CHODNÍK ( 2.dôlež. )</t>
  </si>
  <si>
    <t>Berlínska  - 11-14 CHODNÍK ( 2.dôlež.)</t>
  </si>
  <si>
    <t>Aténska - smer Viedenská 2x / CHODNÍK</t>
  </si>
  <si>
    <t>Aténska - smer Helsinská 2x / CHODNÍK</t>
  </si>
  <si>
    <t>Americká trieda - smer Aténska / CHODNÍK</t>
  </si>
  <si>
    <t>Popradská 64 A-J,T- výjazd</t>
  </si>
  <si>
    <t>Mosty + vybrané úseky</t>
  </si>
  <si>
    <r>
      <t xml:space="preserve">Maršála Koneva </t>
    </r>
    <r>
      <rPr>
        <sz val="10"/>
        <rFont val="Arial CE"/>
        <family val="0"/>
      </rPr>
      <t>(len trasa MHD)</t>
    </r>
  </si>
  <si>
    <t>Ázijská tr.(stúpanie)</t>
  </si>
  <si>
    <t>Európska tr.</t>
  </si>
  <si>
    <t>Toryská</t>
  </si>
  <si>
    <r>
      <t>Moskovská tr.-</t>
    </r>
    <r>
      <rPr>
        <sz val="10"/>
        <rFont val="Arial CE"/>
        <family val="0"/>
      </rPr>
      <t>stúpanie od Myslavy</t>
    </r>
  </si>
  <si>
    <r>
      <t>Jelšová (Panoráma)-</t>
    </r>
    <r>
      <rPr>
        <sz val="10"/>
        <rFont val="Arial CE"/>
        <family val="0"/>
      </rPr>
      <t>iba trasu MHD</t>
    </r>
  </si>
  <si>
    <r>
      <t>Hutnícka</t>
    </r>
    <r>
      <rPr>
        <sz val="10"/>
        <rFont val="Arial CE"/>
        <family val="0"/>
      </rPr>
      <t xml:space="preserve"> - 3x schody k OC</t>
    </r>
  </si>
  <si>
    <r>
      <t>L. Novomeského</t>
    </r>
    <r>
      <rPr>
        <sz val="10"/>
        <rFont val="Arial CE"/>
        <family val="0"/>
      </rPr>
      <t xml:space="preserve"> - schody pri OC TIP-TOP (robiť len 1/2) +chodník</t>
    </r>
  </si>
  <si>
    <r>
      <t>Belanská</t>
    </r>
    <r>
      <rPr>
        <sz val="10"/>
        <rFont val="Arial CE"/>
        <family val="0"/>
      </rPr>
      <t xml:space="preserve"> - chodník + schody z Belanskej na Muránsku</t>
    </r>
  </si>
  <si>
    <r>
      <t>Sládkovičova</t>
    </r>
    <r>
      <rPr>
        <sz val="10"/>
        <rFont val="Arial CE"/>
        <family val="0"/>
      </rPr>
      <t xml:space="preserve"> - chodník +schody zo Sládkovičovej na Watsonovu</t>
    </r>
  </si>
  <si>
    <r>
      <t>Popradská malá</t>
    </r>
    <r>
      <rPr>
        <sz val="10"/>
        <rFont val="Arial CE"/>
        <family val="0"/>
      </rPr>
      <t xml:space="preserve"> - schody smer Račí potok</t>
    </r>
  </si>
  <si>
    <r>
      <t>Popradská malá - chodník</t>
    </r>
    <r>
      <rPr>
        <sz val="10"/>
        <rFont val="Arial CE"/>
        <family val="0"/>
      </rPr>
      <t xml:space="preserve"> smer Račí potok</t>
    </r>
  </si>
  <si>
    <r>
      <t>Trieda SNP</t>
    </r>
    <r>
      <rPr>
        <sz val="10"/>
        <rFont val="Arial CE"/>
        <family val="0"/>
      </rPr>
      <t xml:space="preserve"> - schody na trhovisku Luník II.+chodník</t>
    </r>
  </si>
  <si>
    <r>
      <t>Trieda SNP</t>
    </r>
    <r>
      <rPr>
        <sz val="10"/>
        <rFont val="Arial CE"/>
        <family val="0"/>
      </rPr>
      <t xml:space="preserve"> - schody pri kine DRUŽBA k OC Luník II.+chodník</t>
    </r>
  </si>
  <si>
    <r>
      <t>Trieda SNP</t>
    </r>
    <r>
      <rPr>
        <sz val="10"/>
        <rFont val="Arial CE"/>
        <family val="0"/>
      </rPr>
      <t xml:space="preserve"> - schody pri zast. MHD smer Spol.pavilón</t>
    </r>
  </si>
  <si>
    <r>
      <t xml:space="preserve"> </t>
    </r>
    <r>
      <rPr>
        <b/>
        <sz val="10"/>
        <rFont val="Arial CE"/>
        <family val="2"/>
      </rPr>
      <t>+ chodník</t>
    </r>
    <r>
      <rPr>
        <sz val="10"/>
        <rFont val="Arial CE"/>
        <family val="0"/>
      </rPr>
      <t xml:space="preserve"> z Medickej na Vojenskú po MHD</t>
    </r>
  </si>
  <si>
    <r>
      <t>Trieda SNP</t>
    </r>
    <r>
      <rPr>
        <sz val="10"/>
        <rFont val="Arial CE"/>
        <family val="0"/>
      </rPr>
      <t xml:space="preserve"> - schody od Triedy SNP smer OC TERASA + chodník</t>
    </r>
  </si>
  <si>
    <t>Bruselská 8-15 CHODNÍK ( 2.dôlež.)</t>
  </si>
  <si>
    <r>
      <t>Európska trieda</t>
    </r>
    <r>
      <rPr>
        <sz val="10"/>
        <rFont val="Arial CE"/>
        <family val="0"/>
      </rPr>
      <t xml:space="preserve"> - Bruselská</t>
    </r>
  </si>
  <si>
    <t xml:space="preserve">chodník pri vchode ZŠ </t>
  </si>
  <si>
    <t>schody zo zast.MHD na križ.s Toryskou</t>
  </si>
  <si>
    <t>k bloku Popradská č. 7, 9, 10</t>
  </si>
  <si>
    <t>schody pri garážach + stupňovitý chodník</t>
  </si>
  <si>
    <t>Malá Popradská</t>
  </si>
  <si>
    <t>schody pri z.MHD smer Spoloč.pavilón</t>
  </si>
  <si>
    <t>ŠC II/552 Kásna- Hutka</t>
  </si>
  <si>
    <t>19A / V.Opátske- Panoráma</t>
  </si>
  <si>
    <r>
      <t xml:space="preserve">Jelšová - </t>
    </r>
    <r>
      <rPr>
        <sz val="10"/>
        <rFont val="Arial"/>
        <family val="2"/>
      </rPr>
      <t>( nie trasa MHD )</t>
    </r>
  </si>
  <si>
    <t>Bazová</t>
  </si>
  <si>
    <t>Hrabová</t>
  </si>
  <si>
    <t>Jarabinová</t>
  </si>
  <si>
    <t>Hlohová</t>
  </si>
  <si>
    <t>Borievková</t>
  </si>
  <si>
    <t>Cezmínová</t>
  </si>
  <si>
    <t>20A / Vyšný Lorinčík</t>
  </si>
  <si>
    <t>Macákova</t>
  </si>
  <si>
    <t>Pytliacka</t>
  </si>
  <si>
    <t>Beskydská</t>
  </si>
  <si>
    <t>Poloninská</t>
  </si>
  <si>
    <t>Čergovská</t>
  </si>
  <si>
    <t>Pieninská</t>
  </si>
  <si>
    <t>19/A</t>
  </si>
  <si>
    <t>20//A</t>
  </si>
  <si>
    <t>Vyšný Lorinčík</t>
  </si>
  <si>
    <t>Vyšné Opátske</t>
  </si>
  <si>
    <r>
      <t>Štúrova</t>
    </r>
    <r>
      <rPr>
        <sz val="10"/>
        <rFont val="Arial CE"/>
        <family val="0"/>
      </rPr>
      <t xml:space="preserve"> - Mojmírova 1x</t>
    </r>
  </si>
  <si>
    <r>
      <t>Štúrova</t>
    </r>
    <r>
      <rPr>
        <sz val="10"/>
        <rFont val="Arial CE"/>
        <family val="2"/>
      </rPr>
      <t xml:space="preserve"> - Tajovského 2x </t>
    </r>
  </si>
  <si>
    <r>
      <t>Štúrova</t>
    </r>
    <r>
      <rPr>
        <sz val="10"/>
        <rFont val="Arial CE"/>
        <family val="2"/>
      </rPr>
      <t xml:space="preserve"> - Moyzesova 4x</t>
    </r>
  </si>
  <si>
    <r>
      <t>Štúrova</t>
    </r>
    <r>
      <rPr>
        <sz val="10"/>
        <rFont val="Arial CE"/>
        <family val="2"/>
      </rPr>
      <t xml:space="preserve"> - Kuzmányho 6x</t>
    </r>
  </si>
  <si>
    <r>
      <t>Kuzmányho</t>
    </r>
    <r>
      <rPr>
        <sz val="10"/>
        <rFont val="Arial CE"/>
        <family val="2"/>
      </rPr>
      <t xml:space="preserve"> - Vojenská 7x</t>
    </r>
  </si>
  <si>
    <r>
      <t>Kuzmányho</t>
    </r>
    <r>
      <rPr>
        <sz val="10"/>
        <rFont val="Arial CE"/>
        <family val="2"/>
      </rPr>
      <t xml:space="preserve"> - Čsl. armády 3x</t>
    </r>
  </si>
  <si>
    <r>
      <t>Čsl. armády</t>
    </r>
    <r>
      <rPr>
        <sz val="10"/>
        <rFont val="Arial CE"/>
        <family val="2"/>
      </rPr>
      <t xml:space="preserve"> - Kpt. Nálepku 2x</t>
    </r>
  </si>
  <si>
    <r>
      <t>Čsl. armády</t>
    </r>
    <r>
      <rPr>
        <sz val="10"/>
        <rFont val="Arial CE"/>
        <family val="2"/>
      </rPr>
      <t xml:space="preserve"> - Pajorovova 3x</t>
    </r>
  </si>
  <si>
    <r>
      <t xml:space="preserve">Festivalové námestie </t>
    </r>
    <r>
      <rPr>
        <sz val="10"/>
        <rFont val="Arial CE"/>
        <family val="0"/>
      </rPr>
      <t>11x</t>
    </r>
  </si>
  <si>
    <r>
      <t>Tatranská</t>
    </r>
    <r>
      <rPr>
        <sz val="10"/>
        <rFont val="Arial CE"/>
        <family val="2"/>
      </rPr>
      <t xml:space="preserve"> - parkovisko 1x</t>
    </r>
  </si>
  <si>
    <r>
      <t xml:space="preserve">Branisková </t>
    </r>
    <r>
      <rPr>
        <sz val="10"/>
        <rFont val="Arial CE"/>
        <family val="0"/>
      </rPr>
      <t>3x</t>
    </r>
  </si>
  <si>
    <r>
      <t>Vojenská</t>
    </r>
    <r>
      <rPr>
        <sz val="10"/>
        <rFont val="Arial CE"/>
        <family val="0"/>
      </rPr>
      <t xml:space="preserve"> - Škultétyho 1x</t>
    </r>
  </si>
  <si>
    <r>
      <t>Škultétyho</t>
    </r>
    <r>
      <rPr>
        <sz val="10"/>
        <rFont val="Arial CE"/>
        <family val="0"/>
      </rPr>
      <t xml:space="preserve"> - škola, park. 1x</t>
    </r>
  </si>
  <si>
    <r>
      <t xml:space="preserve">Floriánska </t>
    </r>
    <r>
      <rPr>
        <sz val="10"/>
        <rFont val="Arial CE"/>
        <family val="0"/>
      </rPr>
      <t>2x</t>
    </r>
  </si>
  <si>
    <r>
      <t xml:space="preserve">Žriedlová </t>
    </r>
    <r>
      <rPr>
        <sz val="10"/>
        <rFont val="Arial CE"/>
        <family val="2"/>
      </rPr>
      <t>- 6x</t>
    </r>
  </si>
  <si>
    <r>
      <t xml:space="preserve">Žriedlová </t>
    </r>
    <r>
      <rPr>
        <sz val="10"/>
        <rFont val="Arial CE"/>
        <family val="2"/>
      </rPr>
      <t>- Husárska 1x</t>
    </r>
  </si>
  <si>
    <r>
      <t>Alžbetina</t>
    </r>
    <r>
      <rPr>
        <sz val="10"/>
        <rFont val="Arial CE"/>
        <family val="2"/>
      </rPr>
      <t xml:space="preserve"> - Tajovského 2x</t>
    </r>
  </si>
  <si>
    <r>
      <t>Moyzesova</t>
    </r>
    <r>
      <rPr>
        <sz val="10"/>
        <rFont val="Arial CE"/>
        <family val="2"/>
      </rPr>
      <t xml:space="preserve"> - Dominikánske námestie 2x</t>
    </r>
  </si>
  <si>
    <r>
      <t>Moyzesova</t>
    </r>
    <r>
      <rPr>
        <sz val="10"/>
        <rFont val="Arial CE"/>
        <family val="2"/>
      </rPr>
      <t xml:space="preserve"> - Poštová 3x</t>
    </r>
  </si>
  <si>
    <r>
      <t xml:space="preserve">Moyzesova </t>
    </r>
    <r>
      <rPr>
        <sz val="10"/>
        <rFont val="Arial CE"/>
        <family val="2"/>
      </rPr>
      <t>- Zbrojničná 1x</t>
    </r>
  </si>
  <si>
    <r>
      <t>Moyzesova</t>
    </r>
    <r>
      <rPr>
        <sz val="10"/>
        <rFont val="Arial CE"/>
        <family val="2"/>
      </rPr>
      <t xml:space="preserve"> - Hviezdoslavova 3x</t>
    </r>
  </si>
  <si>
    <r>
      <t>Tajovského</t>
    </r>
    <r>
      <rPr>
        <sz val="10"/>
        <rFont val="Arial CE"/>
        <family val="2"/>
      </rPr>
      <t xml:space="preserve"> - Timonova 4x</t>
    </r>
  </si>
  <si>
    <r>
      <t xml:space="preserve">Staničné námestie </t>
    </r>
    <r>
      <rPr>
        <sz val="10"/>
        <rFont val="Arial CE"/>
        <family val="0"/>
      </rPr>
      <t>6x</t>
    </r>
  </si>
  <si>
    <r>
      <t>Protifašistických bojovníkov</t>
    </r>
    <r>
      <rPr>
        <sz val="10"/>
        <rFont val="Arial CE"/>
        <family val="2"/>
      </rPr>
      <t xml:space="preserve"> - Drevný trh 3x</t>
    </r>
  </si>
  <si>
    <r>
      <t xml:space="preserve">križ. McDonald </t>
    </r>
    <r>
      <rPr>
        <sz val="10"/>
        <rFont val="Arial CE"/>
        <family val="0"/>
      </rPr>
      <t>1x</t>
    </r>
  </si>
  <si>
    <r>
      <t>Senný trh</t>
    </r>
    <r>
      <rPr>
        <sz val="10"/>
        <rFont val="Arial CE"/>
        <family val="0"/>
      </rPr>
      <t xml:space="preserve"> - Bottova 2x</t>
    </r>
  </si>
  <si>
    <r>
      <t>Palackého</t>
    </r>
    <r>
      <rPr>
        <sz val="10"/>
        <rFont val="Arial CE"/>
        <family val="2"/>
      </rPr>
      <t xml:space="preserve"> - Protifašistických bojovníkov 8x</t>
    </r>
  </si>
  <si>
    <r>
      <t xml:space="preserve">Bajzova - </t>
    </r>
    <r>
      <rPr>
        <sz val="10"/>
        <rFont val="Arial CE"/>
        <family val="0"/>
      </rPr>
      <t>autobus.stanica 1x</t>
    </r>
  </si>
  <si>
    <r>
      <t xml:space="preserve">Palackého - </t>
    </r>
    <r>
      <rPr>
        <sz val="10"/>
        <rFont val="Arial CE"/>
        <family val="0"/>
      </rPr>
      <t>Bosákova pri SOŠŽ 3x</t>
    </r>
  </si>
  <si>
    <r>
      <t>Senný trh -</t>
    </r>
    <r>
      <rPr>
        <sz val="10"/>
        <rFont val="Arial CE"/>
        <family val="0"/>
      </rPr>
      <t xml:space="preserve"> Aupark 3x</t>
    </r>
  </si>
  <si>
    <r>
      <t xml:space="preserve">Aupark - </t>
    </r>
    <r>
      <rPr>
        <sz val="10"/>
        <rFont val="Arial CE"/>
        <family val="0"/>
      </rPr>
      <t>ČSOB za MHD 1x</t>
    </r>
  </si>
  <si>
    <r>
      <t>Kasárenské námestie</t>
    </r>
    <r>
      <rPr>
        <sz val="10"/>
        <rFont val="Arial CE"/>
        <family val="0"/>
      </rPr>
      <t xml:space="preserve"> 4x</t>
    </r>
  </si>
  <si>
    <r>
      <t>Mäsiarska</t>
    </r>
    <r>
      <rPr>
        <sz val="10"/>
        <rFont val="Arial CE"/>
        <family val="2"/>
      </rPr>
      <t xml:space="preserve"> - Zbrojničná 1x</t>
    </r>
  </si>
  <si>
    <r>
      <t xml:space="preserve">Námestie maratóna mieru </t>
    </r>
    <r>
      <rPr>
        <sz val="10"/>
        <rFont val="Arial CE"/>
        <family val="0"/>
      </rPr>
      <t>4x</t>
    </r>
  </si>
  <si>
    <r>
      <t>Komenského</t>
    </r>
    <r>
      <rPr>
        <sz val="10"/>
        <rFont val="Arial CE"/>
        <family val="0"/>
      </rPr>
      <t xml:space="preserve"> - Garbiarska 1x</t>
    </r>
  </si>
  <si>
    <r>
      <t>Letná</t>
    </r>
    <r>
      <rPr>
        <sz val="10"/>
        <rFont val="Arial CE"/>
        <family val="0"/>
      </rPr>
      <t xml:space="preserve"> - Šport 2x</t>
    </r>
  </si>
  <si>
    <r>
      <t>Letná</t>
    </r>
    <r>
      <rPr>
        <sz val="10"/>
        <rFont val="Arial CE"/>
        <family val="0"/>
      </rPr>
      <t xml:space="preserve"> - Park Angelinum 2x</t>
    </r>
  </si>
  <si>
    <r>
      <t>Letná</t>
    </r>
    <r>
      <rPr>
        <sz val="10"/>
        <rFont val="Arial CE"/>
        <family val="0"/>
      </rPr>
      <t xml:space="preserve"> - Jesenná 2x</t>
    </r>
  </si>
  <si>
    <r>
      <t>Letná</t>
    </r>
    <r>
      <rPr>
        <sz val="10"/>
        <rFont val="Arial CE"/>
        <family val="0"/>
      </rPr>
      <t xml:space="preserve"> - Zimná 3x</t>
    </r>
  </si>
  <si>
    <r>
      <t>Letná</t>
    </r>
    <r>
      <rPr>
        <sz val="10"/>
        <rFont val="Arial CE"/>
        <family val="2"/>
      </rPr>
      <t xml:space="preserve"> - Boženy Nemcovej 3x</t>
    </r>
  </si>
  <si>
    <r>
      <t>Boženy Nemcovej</t>
    </r>
    <r>
      <rPr>
        <sz val="10"/>
        <rFont val="Arial CE"/>
        <family val="2"/>
      </rPr>
      <t xml:space="preserve"> - za MHD smer OC 1x</t>
    </r>
  </si>
  <si>
    <r>
      <t xml:space="preserve">Letná </t>
    </r>
    <r>
      <rPr>
        <sz val="10"/>
        <rFont val="Arial CE"/>
        <family val="0"/>
      </rPr>
      <t>- Pajorovova 2x</t>
    </r>
  </si>
  <si>
    <r>
      <t>Letná</t>
    </r>
    <r>
      <rPr>
        <sz val="10"/>
        <rFont val="Arial CE"/>
        <family val="0"/>
      </rPr>
      <t xml:space="preserve"> - Hroncová 2x</t>
    </r>
  </si>
  <si>
    <r>
      <t>Pajorovova</t>
    </r>
    <r>
      <rPr>
        <sz val="10"/>
        <rFont val="Arial CE"/>
        <family val="0"/>
      </rPr>
      <t xml:space="preserve"> - parkoviská 2x</t>
    </r>
  </si>
  <si>
    <r>
      <t>Zimná</t>
    </r>
    <r>
      <rPr>
        <sz val="10"/>
        <rFont val="Arial CE"/>
        <family val="0"/>
      </rPr>
      <t xml:space="preserve"> - obchody 2x</t>
    </r>
  </si>
  <si>
    <r>
      <t>Slovenskej jednoty</t>
    </r>
    <r>
      <rPr>
        <sz val="10"/>
        <rFont val="Arial CE"/>
        <family val="2"/>
      </rPr>
      <t xml:space="preserve"> - Národná trieda 1x</t>
    </r>
  </si>
  <si>
    <r>
      <t>Slovenskej jednoty</t>
    </r>
    <r>
      <rPr>
        <sz val="10"/>
        <rFont val="Arial CE"/>
        <family val="2"/>
      </rPr>
      <t xml:space="preserve"> - Gorkého 6x</t>
    </r>
  </si>
  <si>
    <r>
      <t>Slovenskej jednoty</t>
    </r>
    <r>
      <rPr>
        <sz val="10"/>
        <rFont val="Arial CE"/>
        <family val="2"/>
      </rPr>
      <t xml:space="preserve"> - Czambelova 1x</t>
    </r>
  </si>
  <si>
    <r>
      <t>Gorkého</t>
    </r>
    <r>
      <rPr>
        <sz val="10"/>
        <rFont val="Arial CE"/>
        <family val="2"/>
      </rPr>
      <t xml:space="preserve"> - Bocatiova 2x</t>
    </r>
  </si>
  <si>
    <r>
      <rPr>
        <b/>
        <sz val="10"/>
        <rFont val="Arial CE"/>
        <family val="0"/>
      </rPr>
      <t>Gorkého</t>
    </r>
    <r>
      <rPr>
        <sz val="10"/>
        <rFont val="Arial CE"/>
        <family val="2"/>
      </rPr>
      <t xml:space="preserve"> - kruhový objazd Jumbo 8x</t>
    </r>
  </si>
  <si>
    <r>
      <t>Slovenskej jednoty</t>
    </r>
    <r>
      <rPr>
        <sz val="10"/>
        <rFont val="Arial CE"/>
        <family val="2"/>
      </rPr>
      <t xml:space="preserve"> - Alešovo nábrežie 2x</t>
    </r>
  </si>
  <si>
    <r>
      <t>Slovenskej jednoty</t>
    </r>
    <r>
      <rPr>
        <sz val="10"/>
        <rFont val="Arial CE"/>
        <family val="2"/>
      </rPr>
      <t xml:space="preserve"> - Moravská 2x</t>
    </r>
  </si>
  <si>
    <r>
      <t>Alvinczyho</t>
    </r>
    <r>
      <rPr>
        <sz val="10"/>
        <rFont val="Arial CE"/>
        <family val="2"/>
      </rPr>
      <t xml:space="preserve"> - Slovenská 3x</t>
    </r>
  </si>
  <si>
    <r>
      <t xml:space="preserve">Alvinczyho </t>
    </r>
    <r>
      <rPr>
        <sz val="10"/>
        <rFont val="Arial CE"/>
        <family val="2"/>
      </rPr>
      <t>- Jakobyho 2x</t>
    </r>
  </si>
  <si>
    <r>
      <t>Alvinczyho</t>
    </r>
    <r>
      <rPr>
        <sz val="10"/>
        <rFont val="Arial CE"/>
        <family val="2"/>
      </rPr>
      <t xml:space="preserve"> - Lomená 2x</t>
    </r>
  </si>
  <si>
    <r>
      <t>Alvinczyho</t>
    </r>
    <r>
      <rPr>
        <sz val="10"/>
        <rFont val="Arial CE"/>
        <family val="2"/>
      </rPr>
      <t xml:space="preserve"> - Hutnícka 2x</t>
    </r>
  </si>
  <si>
    <r>
      <t xml:space="preserve">Watsonova -časť chodníka- </t>
    </r>
    <r>
      <rPr>
        <sz val="10"/>
        <rFont val="Arial CE"/>
        <family val="0"/>
      </rPr>
      <t>od Komenského po MŠ</t>
    </r>
  </si>
  <si>
    <t>schody z Lomonos.na Turgen.vedľa MŠ</t>
  </si>
  <si>
    <t>Rekapitulácia rajónov zimnej údržby 2015 - 2016</t>
  </si>
  <si>
    <t>Rajóny strojného čistenia počas zimnej údržby 2015 - 2016</t>
  </si>
  <si>
    <t>Rajóny ručného čistenia počas zimnej údržby 2015 - 2016</t>
  </si>
  <si>
    <t>Rozmiestnenie pohotovostných skládok posypového materiálu počas zimnej údržby 2015 - 2016</t>
  </si>
  <si>
    <t>Rozmiestnenie snehových zábran a kolov počas zimnej údržby 2015 - 2016</t>
  </si>
  <si>
    <r>
      <t xml:space="preserve">Krupinská 4 - 6 </t>
    </r>
    <r>
      <rPr>
        <sz val="10"/>
        <rFont val="Arial CE"/>
        <family val="0"/>
      </rPr>
      <t>schody medzi Krupinskou 4 - 6 + priľahlý chodník</t>
    </r>
  </si>
  <si>
    <r>
      <t xml:space="preserve">Krupinská 8 - 10 </t>
    </r>
    <r>
      <rPr>
        <sz val="10"/>
        <rFont val="Arial CE"/>
        <family val="0"/>
      </rPr>
      <t xml:space="preserve">schody medzi Krupinskou 8 - 10 </t>
    </r>
  </si>
  <si>
    <t>Slnečná - Blesková</t>
  </si>
  <si>
    <r>
      <t>Turgenevova</t>
    </r>
    <r>
      <rPr>
        <sz val="10"/>
        <rFont val="Arial CE"/>
        <family val="2"/>
      </rPr>
      <t xml:space="preserve"> - schody z Turgenevovej smer ul. Pri nemocnici iba 1/2</t>
    </r>
  </si>
  <si>
    <t>Taborská - Blesková -Turgenevova - Kalinčiakova</t>
  </si>
  <si>
    <r>
      <t>Moldavská cesta</t>
    </r>
    <r>
      <rPr>
        <sz val="9"/>
        <rFont val="Arial CE"/>
        <family val="2"/>
      </rPr>
      <t xml:space="preserve"> - vjazd a výjazd do parkovacieho domu ( Multicara - UNC do výšky 230)</t>
    </r>
  </si>
  <si>
    <r>
      <t xml:space="preserve">Moldavská - </t>
    </r>
    <r>
      <rPr>
        <sz val="10"/>
        <rFont val="Arial CE"/>
        <family val="0"/>
      </rPr>
      <t xml:space="preserve">vjazd a výjazd do parkovacieho domu </t>
    </r>
    <r>
      <rPr>
        <sz val="9"/>
        <rFont val="Arial CE"/>
        <family val="0"/>
      </rPr>
      <t>(Steel Aréna)</t>
    </r>
  </si>
  <si>
    <t>Panoráma</t>
  </si>
  <si>
    <t>Jarabinova 14</t>
  </si>
  <si>
    <t>Kulturpark</t>
  </si>
  <si>
    <t>vjazd do podzemných garáži</t>
  </si>
  <si>
    <t>MÚ MČ - Nad jazerom</t>
  </si>
  <si>
    <t xml:space="preserve">Jazero </t>
  </si>
  <si>
    <t>30/A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</si>
</sst>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mmm/yyyy"/>
    <numFmt numFmtId="189" formatCode="_-* #,##0.0\ _S_k_-;\-* #,##0.0\ _S_k_-;_-* &quot;-&quot;??\ _S_k_-;_-@_-"/>
    <numFmt numFmtId="190" formatCode="_-* #,##0\ _S_k_-;\-* #,##0\ _S_k_-;_-* &quot;-&quot;??\ _S_k_-;_-@_-"/>
    <numFmt numFmtId="191" formatCode="_-* #,##0.000\ _S_k_-;\-* #,##0.000\ _S_k_-;_-* &quot;-&quot;??\ _S_k_-;_-@_-"/>
    <numFmt numFmtId="192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2"/>
      <name val="Arial CE"/>
      <family val="2"/>
    </font>
    <font>
      <b/>
      <sz val="11"/>
      <name val="Arial CE"/>
      <family val="2"/>
    </font>
    <font>
      <sz val="9"/>
      <color indexed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0" fillId="0" borderId="23" xfId="0" applyFill="1" applyBorder="1" applyAlignment="1">
      <alignment wrapText="1"/>
    </xf>
    <xf numFmtId="0" fontId="4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192" fontId="0" fillId="0" borderId="10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10" fillId="33" borderId="28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33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10" fillId="0" borderId="35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7" xfId="0" applyFont="1" applyBorder="1" applyAlignment="1">
      <alignment/>
    </xf>
    <xf numFmtId="3" fontId="10" fillId="0" borderId="16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0" fillId="0" borderId="15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38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3" fontId="5" fillId="0" borderId="4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4" fillId="0" borderId="42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4" fillId="0" borderId="3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9" fontId="4" fillId="0" borderId="15" xfId="45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1" sqref="A1:G1"/>
    </sheetView>
  </sheetViews>
  <sheetFormatPr defaultColWidth="9.125" defaultRowHeight="12.75"/>
  <cols>
    <col min="1" max="1" width="4.125" style="15" customWidth="1"/>
    <col min="2" max="2" width="6.50390625" style="18" customWidth="1"/>
    <col min="3" max="3" width="32.375" style="15" customWidth="1"/>
    <col min="4" max="4" width="10.50390625" style="15" customWidth="1"/>
    <col min="5" max="6" width="10.625" style="15" customWidth="1"/>
    <col min="7" max="7" width="9.50390625" style="15" customWidth="1"/>
    <col min="8" max="8" width="7.375" style="15" customWidth="1"/>
    <col min="9" max="9" width="13.50390625" style="15" bestFit="1" customWidth="1"/>
    <col min="10" max="16384" width="9.125" style="15" customWidth="1"/>
  </cols>
  <sheetData>
    <row r="1" spans="1:7" ht="15">
      <c r="A1" s="256"/>
      <c r="B1" s="256"/>
      <c r="C1" s="256"/>
      <c r="D1" s="256"/>
      <c r="E1" s="256"/>
      <c r="F1" s="256"/>
      <c r="G1" s="256"/>
    </row>
    <row r="2" spans="1:7" s="16" customFormat="1" ht="9.75" customHeight="1">
      <c r="A2" s="8"/>
      <c r="B2" s="8"/>
      <c r="C2" s="8"/>
      <c r="D2" s="8"/>
      <c r="E2" s="8"/>
      <c r="F2" s="8"/>
      <c r="G2" s="8"/>
    </row>
    <row r="3" spans="1:7" ht="15">
      <c r="A3" s="255" t="s">
        <v>1769</v>
      </c>
      <c r="B3" s="255"/>
      <c r="C3" s="255"/>
      <c r="D3" s="255"/>
      <c r="E3" s="255"/>
      <c r="F3" s="255"/>
      <c r="G3" s="255"/>
    </row>
    <row r="4" spans="1:7" ht="15">
      <c r="A4" s="63"/>
      <c r="B4" s="17"/>
      <c r="C4" s="17"/>
      <c r="D4" s="17"/>
      <c r="E4" s="17"/>
      <c r="F4" s="17"/>
      <c r="G4" s="17"/>
    </row>
    <row r="5" ht="15" thickBot="1"/>
    <row r="6" spans="1:8" ht="49.5" customHeight="1" thickBot="1">
      <c r="A6" s="126" t="s">
        <v>475</v>
      </c>
      <c r="B6" s="127" t="s">
        <v>474</v>
      </c>
      <c r="C6" s="128" t="s">
        <v>157</v>
      </c>
      <c r="D6" s="128" t="s">
        <v>1185</v>
      </c>
      <c r="E6" s="129" t="s">
        <v>1201</v>
      </c>
      <c r="F6" s="129" t="s">
        <v>1187</v>
      </c>
      <c r="G6" s="56" t="s">
        <v>1186</v>
      </c>
      <c r="H6" s="130"/>
    </row>
    <row r="7" spans="1:8" ht="15">
      <c r="A7" s="131" t="s">
        <v>162</v>
      </c>
      <c r="B7" s="132" t="s">
        <v>188</v>
      </c>
      <c r="C7" s="133" t="s">
        <v>1665</v>
      </c>
      <c r="D7" s="134">
        <f>Strojné!E32</f>
        <v>11900</v>
      </c>
      <c r="E7" s="135">
        <f>Strojné!G32</f>
        <v>34300</v>
      </c>
      <c r="F7" s="135">
        <f>Strojné!H32</f>
        <v>121490</v>
      </c>
      <c r="G7" s="136">
        <f>Strojné!I32</f>
        <v>45400</v>
      </c>
      <c r="H7" s="130"/>
    </row>
    <row r="8" spans="1:8" ht="15">
      <c r="A8" s="137" t="s">
        <v>163</v>
      </c>
      <c r="B8" s="138" t="s">
        <v>187</v>
      </c>
      <c r="C8" s="139" t="s">
        <v>155</v>
      </c>
      <c r="D8" s="140">
        <f>Strojné!E37</f>
        <v>20600</v>
      </c>
      <c r="E8" s="140">
        <f>Strojné!G37</f>
        <v>49400</v>
      </c>
      <c r="F8" s="140">
        <f>Strojné!H37</f>
        <v>146468</v>
      </c>
      <c r="G8" s="141"/>
      <c r="H8" s="130"/>
    </row>
    <row r="9" spans="1:8" ht="15">
      <c r="A9" s="137" t="s">
        <v>164</v>
      </c>
      <c r="B9" s="138" t="s">
        <v>186</v>
      </c>
      <c r="C9" s="139" t="s">
        <v>155</v>
      </c>
      <c r="D9" s="140">
        <f>Strojné!E56</f>
        <v>13300</v>
      </c>
      <c r="E9" s="140">
        <f>Strojné!G56</f>
        <v>43800</v>
      </c>
      <c r="F9" s="140">
        <f>Strojné!H56</f>
        <v>134150</v>
      </c>
      <c r="G9" s="141"/>
      <c r="H9" s="130"/>
    </row>
    <row r="10" spans="1:8" ht="15">
      <c r="A10" s="137" t="s">
        <v>165</v>
      </c>
      <c r="B10" s="138" t="s">
        <v>185</v>
      </c>
      <c r="C10" s="139" t="s">
        <v>155</v>
      </c>
      <c r="D10" s="140">
        <f>Strojné!E84</f>
        <v>15000</v>
      </c>
      <c r="E10" s="140">
        <f>Strojné!G84</f>
        <v>38800</v>
      </c>
      <c r="F10" s="140">
        <f>Strojné!H84</f>
        <v>147400</v>
      </c>
      <c r="G10" s="141"/>
      <c r="H10" s="130"/>
    </row>
    <row r="11" spans="1:8" ht="15">
      <c r="A11" s="137" t="s">
        <v>166</v>
      </c>
      <c r="B11" s="138" t="s">
        <v>184</v>
      </c>
      <c r="C11" s="139" t="s">
        <v>155</v>
      </c>
      <c r="D11" s="140">
        <f>Strojné!E93</f>
        <v>9100</v>
      </c>
      <c r="E11" s="140">
        <f>Strojné!G93</f>
        <v>26600</v>
      </c>
      <c r="F11" s="140">
        <f>Strojné!H93</f>
        <v>90300</v>
      </c>
      <c r="G11" s="141"/>
      <c r="H11" s="130"/>
    </row>
    <row r="12" spans="1:8" ht="15">
      <c r="A12" s="137" t="s">
        <v>167</v>
      </c>
      <c r="B12" s="138" t="s">
        <v>183</v>
      </c>
      <c r="C12" s="139" t="s">
        <v>155</v>
      </c>
      <c r="D12" s="140">
        <f>Strojné!E99</f>
        <v>5800</v>
      </c>
      <c r="E12" s="140">
        <f>Strojné!G99</f>
        <v>15200</v>
      </c>
      <c r="F12" s="140">
        <f>Strojné!H99</f>
        <v>56515</v>
      </c>
      <c r="G12" s="141"/>
      <c r="H12" s="130"/>
    </row>
    <row r="13" spans="1:8" ht="15">
      <c r="A13" s="137" t="s">
        <v>168</v>
      </c>
      <c r="B13" s="138" t="s">
        <v>182</v>
      </c>
      <c r="C13" s="139" t="s">
        <v>155</v>
      </c>
      <c r="D13" s="140">
        <f>Strojné!E110</f>
        <v>15690</v>
      </c>
      <c r="E13" s="140">
        <f>Strojné!G110</f>
        <v>51540</v>
      </c>
      <c r="F13" s="140">
        <f>Strojné!H110</f>
        <v>181780</v>
      </c>
      <c r="G13" s="141"/>
      <c r="H13" s="130"/>
    </row>
    <row r="14" spans="1:8" ht="15">
      <c r="A14" s="137" t="s">
        <v>169</v>
      </c>
      <c r="B14" s="138" t="s">
        <v>181</v>
      </c>
      <c r="C14" s="139" t="s">
        <v>155</v>
      </c>
      <c r="D14" s="140">
        <f>Strojné!E122</f>
        <v>22100</v>
      </c>
      <c r="E14" s="140">
        <f>Strojné!G122</f>
        <v>44200</v>
      </c>
      <c r="F14" s="140">
        <f>Strojné!H122</f>
        <v>164450</v>
      </c>
      <c r="G14" s="141"/>
      <c r="H14" s="130"/>
    </row>
    <row r="15" spans="1:8" ht="15">
      <c r="A15" s="137" t="s">
        <v>170</v>
      </c>
      <c r="B15" s="138" t="s">
        <v>180</v>
      </c>
      <c r="C15" s="139" t="s">
        <v>155</v>
      </c>
      <c r="D15" s="140">
        <f>Strojné!E135</f>
        <v>13800</v>
      </c>
      <c r="E15" s="140">
        <f>Strojné!G135</f>
        <v>37000</v>
      </c>
      <c r="F15" s="140">
        <f>Strojné!H135</f>
        <v>162450</v>
      </c>
      <c r="G15" s="141"/>
      <c r="H15" s="130"/>
    </row>
    <row r="16" spans="1:8" ht="15">
      <c r="A16" s="137" t="s">
        <v>171</v>
      </c>
      <c r="B16" s="138" t="s">
        <v>179</v>
      </c>
      <c r="C16" s="139" t="s">
        <v>155</v>
      </c>
      <c r="D16" s="140">
        <f>Strojné!E145</f>
        <v>13400</v>
      </c>
      <c r="E16" s="140">
        <f>Strojné!G145</f>
        <v>38800</v>
      </c>
      <c r="F16" s="140">
        <f>Strojné!H145</f>
        <v>130950</v>
      </c>
      <c r="G16" s="141"/>
      <c r="H16" s="130"/>
    </row>
    <row r="17" spans="1:8" ht="15">
      <c r="A17" s="137" t="s">
        <v>172</v>
      </c>
      <c r="B17" s="138">
        <v>6</v>
      </c>
      <c r="C17" s="139" t="s">
        <v>155</v>
      </c>
      <c r="D17" s="140">
        <f>Strojné!E163</f>
        <v>21200</v>
      </c>
      <c r="E17" s="140">
        <f>Strojné!G163</f>
        <v>42300</v>
      </c>
      <c r="F17" s="140">
        <f>Strojné!H163</f>
        <v>134900</v>
      </c>
      <c r="G17" s="141"/>
      <c r="H17" s="130"/>
    </row>
    <row r="18" spans="1:8" ht="15" thickBot="1">
      <c r="A18" s="142" t="s">
        <v>173</v>
      </c>
      <c r="B18" s="143">
        <v>7</v>
      </c>
      <c r="C18" s="139" t="s">
        <v>155</v>
      </c>
      <c r="D18" s="144">
        <f>Strojné!E171</f>
        <v>16600</v>
      </c>
      <c r="E18" s="144">
        <f>Strojné!G171</f>
        <v>33200</v>
      </c>
      <c r="F18" s="144">
        <f>Strojné!H171</f>
        <v>115800</v>
      </c>
      <c r="G18" s="145"/>
      <c r="H18" s="130"/>
    </row>
    <row r="19" spans="1:8" s="19" customFormat="1" ht="15.75" thickBot="1">
      <c r="A19" s="146"/>
      <c r="B19" s="147"/>
      <c r="C19" s="148" t="s">
        <v>704</v>
      </c>
      <c r="D19" s="149">
        <f>SUM(D7:D18)</f>
        <v>178490</v>
      </c>
      <c r="E19" s="149">
        <f>SUM(E7:E18)</f>
        <v>455140</v>
      </c>
      <c r="F19" s="149">
        <f>SUM(F7:F18)</f>
        <v>1586653</v>
      </c>
      <c r="G19" s="150">
        <f>SUM(G7:G18)</f>
        <v>45400</v>
      </c>
      <c r="H19" s="151"/>
    </row>
    <row r="20" spans="1:8" s="19" customFormat="1" ht="15.75" thickBot="1">
      <c r="A20" s="151"/>
      <c r="B20" s="152"/>
      <c r="C20" s="151"/>
      <c r="D20" s="151"/>
      <c r="E20" s="151"/>
      <c r="F20" s="151"/>
      <c r="G20" s="151"/>
      <c r="H20" s="151"/>
    </row>
    <row r="21" spans="1:8" s="19" customFormat="1" ht="15.75" thickBot="1">
      <c r="A21" s="153"/>
      <c r="B21" s="154"/>
      <c r="C21" s="105" t="s">
        <v>158</v>
      </c>
      <c r="D21" s="155">
        <f>D19-D7</f>
        <v>166590</v>
      </c>
      <c r="E21" s="155">
        <f>E19-E7</f>
        <v>420840</v>
      </c>
      <c r="F21" s="156">
        <f>F19-F7</f>
        <v>1465163</v>
      </c>
      <c r="G21" s="157"/>
      <c r="H21" s="151"/>
    </row>
    <row r="22" spans="1:8" s="19" customFormat="1" ht="15">
      <c r="A22" s="153"/>
      <c r="B22" s="154"/>
      <c r="C22" s="131" t="s">
        <v>65</v>
      </c>
      <c r="D22" s="135">
        <v>70200</v>
      </c>
      <c r="E22" s="135">
        <v>164600</v>
      </c>
      <c r="F22" s="136">
        <v>552550</v>
      </c>
      <c r="G22" s="158"/>
      <c r="H22" s="151"/>
    </row>
    <row r="23" spans="1:8" s="19" customFormat="1" ht="15.75" thickBot="1">
      <c r="A23" s="153"/>
      <c r="B23" s="154"/>
      <c r="C23" s="159" t="s">
        <v>156</v>
      </c>
      <c r="D23" s="160">
        <f>D21-D22</f>
        <v>96390</v>
      </c>
      <c r="E23" s="160">
        <f>E21-E22</f>
        <v>256240</v>
      </c>
      <c r="F23" s="161">
        <f>F21-F22</f>
        <v>912613</v>
      </c>
      <c r="G23" s="158"/>
      <c r="H23" s="151"/>
    </row>
    <row r="24" spans="1:8" s="19" customFormat="1" ht="15">
      <c r="A24" s="153"/>
      <c r="B24" s="154"/>
      <c r="C24" s="162"/>
      <c r="D24" s="158"/>
      <c r="E24" s="158"/>
      <c r="F24" s="158"/>
      <c r="G24" s="158"/>
      <c r="H24" s="151"/>
    </row>
    <row r="25" spans="1:8" s="19" customFormat="1" ht="15.75" thickBot="1">
      <c r="A25" s="153"/>
      <c r="B25" s="154"/>
      <c r="C25" s="162"/>
      <c r="D25" s="158"/>
      <c r="E25" s="158"/>
      <c r="F25" s="158"/>
      <c r="G25" s="158"/>
      <c r="H25" s="151"/>
    </row>
    <row r="26" spans="1:8" ht="48" customHeight="1" thickBot="1">
      <c r="A26" s="126" t="s">
        <v>475</v>
      </c>
      <c r="B26" s="127" t="s">
        <v>474</v>
      </c>
      <c r="C26" s="128" t="s">
        <v>1318</v>
      </c>
      <c r="D26" s="128" t="s">
        <v>1185</v>
      </c>
      <c r="E26" s="129" t="s">
        <v>1201</v>
      </c>
      <c r="F26" s="56" t="s">
        <v>1187</v>
      </c>
      <c r="G26" s="163"/>
      <c r="H26" s="130"/>
    </row>
    <row r="27" spans="1:8" ht="15">
      <c r="A27" s="131" t="s">
        <v>162</v>
      </c>
      <c r="B27" s="132" t="s">
        <v>178</v>
      </c>
      <c r="C27" s="133" t="s">
        <v>176</v>
      </c>
      <c r="D27" s="135">
        <f>Strojné!E177</f>
        <v>2870</v>
      </c>
      <c r="E27" s="135">
        <f>Strojné!G177</f>
        <v>8460</v>
      </c>
      <c r="F27" s="136">
        <f>Strojné!H177</f>
        <v>15450</v>
      </c>
      <c r="G27" s="164"/>
      <c r="H27" s="130"/>
    </row>
    <row r="28" spans="1:8" ht="15">
      <c r="A28" s="137" t="s">
        <v>163</v>
      </c>
      <c r="B28" s="138" t="s">
        <v>177</v>
      </c>
      <c r="C28" s="139" t="s">
        <v>176</v>
      </c>
      <c r="D28" s="140">
        <f>Strojné!E191</f>
        <v>2494</v>
      </c>
      <c r="E28" s="140">
        <f>Strojné!G191</f>
        <v>4524</v>
      </c>
      <c r="F28" s="141">
        <f>Strojné!H191</f>
        <v>14312</v>
      </c>
      <c r="G28" s="164"/>
      <c r="H28" s="130"/>
    </row>
    <row r="29" spans="1:8" ht="15">
      <c r="A29" s="137" t="s">
        <v>164</v>
      </c>
      <c r="B29" s="138">
        <v>9</v>
      </c>
      <c r="C29" s="139" t="s">
        <v>697</v>
      </c>
      <c r="D29" s="165">
        <f>Strojné!E220</f>
        <v>8204</v>
      </c>
      <c r="E29" s="140">
        <f>Strojné!G220</f>
        <v>16408</v>
      </c>
      <c r="F29" s="141">
        <f>Strojné!H220</f>
        <v>65344.5</v>
      </c>
      <c r="G29" s="164"/>
      <c r="H29" s="130"/>
    </row>
    <row r="30" spans="1:8" ht="15">
      <c r="A30" s="137" t="s">
        <v>165</v>
      </c>
      <c r="B30" s="138">
        <v>10</v>
      </c>
      <c r="C30" s="139" t="s">
        <v>697</v>
      </c>
      <c r="D30" s="140">
        <f>Strojné!E263</f>
        <v>12666</v>
      </c>
      <c r="E30" s="140">
        <f>Strojné!G263</f>
        <v>25332</v>
      </c>
      <c r="F30" s="141">
        <f>Strojné!H263</f>
        <v>85165.5</v>
      </c>
      <c r="G30" s="164"/>
      <c r="H30" s="130"/>
    </row>
    <row r="31" spans="1:8" ht="15">
      <c r="A31" s="137" t="s">
        <v>166</v>
      </c>
      <c r="B31" s="138">
        <v>11</v>
      </c>
      <c r="C31" s="139" t="s">
        <v>698</v>
      </c>
      <c r="D31" s="140">
        <f>Strojné!E311</f>
        <v>15961</v>
      </c>
      <c r="E31" s="140">
        <f>Strojné!G311</f>
        <v>31922</v>
      </c>
      <c r="F31" s="141">
        <f>Strojné!H311</f>
        <v>96611.5</v>
      </c>
      <c r="G31" s="164"/>
      <c r="H31" s="130"/>
    </row>
    <row r="32" spans="1:8" ht="15">
      <c r="A32" s="137" t="s">
        <v>167</v>
      </c>
      <c r="B32" s="138">
        <v>12</v>
      </c>
      <c r="C32" s="139" t="s">
        <v>698</v>
      </c>
      <c r="D32" s="140">
        <f>Strojné!E356</f>
        <v>12191</v>
      </c>
      <c r="E32" s="140">
        <f>Strojné!G356</f>
        <v>24152</v>
      </c>
      <c r="F32" s="141">
        <f>Strojné!H356</f>
        <v>84602.5</v>
      </c>
      <c r="G32" s="164"/>
      <c r="H32" s="130"/>
    </row>
    <row r="33" spans="1:8" ht="15">
      <c r="A33" s="137" t="s">
        <v>168</v>
      </c>
      <c r="B33" s="138">
        <v>13</v>
      </c>
      <c r="C33" s="139" t="s">
        <v>699</v>
      </c>
      <c r="D33" s="140">
        <f>Strojné!E385</f>
        <v>11438</v>
      </c>
      <c r="E33" s="140">
        <f>Strojné!G385</f>
        <v>22876</v>
      </c>
      <c r="F33" s="141">
        <f>Strojné!H385</f>
        <v>73985</v>
      </c>
      <c r="G33" s="164"/>
      <c r="H33" s="130"/>
    </row>
    <row r="34" spans="1:8" ht="15">
      <c r="A34" s="137" t="s">
        <v>169</v>
      </c>
      <c r="B34" s="138">
        <v>14</v>
      </c>
      <c r="C34" s="139" t="s">
        <v>699</v>
      </c>
      <c r="D34" s="140">
        <f>Strojné!E427</f>
        <v>13833</v>
      </c>
      <c r="E34" s="140">
        <f>Strojné!G427</f>
        <v>27666</v>
      </c>
      <c r="F34" s="141">
        <f>Strojné!H427</f>
        <v>88811</v>
      </c>
      <c r="G34" s="164"/>
      <c r="H34" s="130"/>
    </row>
    <row r="35" spans="1:8" ht="15">
      <c r="A35" s="137" t="s">
        <v>170</v>
      </c>
      <c r="B35" s="138">
        <v>15</v>
      </c>
      <c r="C35" s="139" t="s">
        <v>700</v>
      </c>
      <c r="D35" s="140">
        <f>Strojné!E462</f>
        <v>12298</v>
      </c>
      <c r="E35" s="140">
        <f>Strojné!G462</f>
        <v>24596</v>
      </c>
      <c r="F35" s="141">
        <f>Strojné!H462</f>
        <v>84447.5</v>
      </c>
      <c r="G35" s="164"/>
      <c r="H35" s="130"/>
    </row>
    <row r="36" spans="1:8" ht="15">
      <c r="A36" s="137" t="s">
        <v>171</v>
      </c>
      <c r="B36" s="138">
        <v>16</v>
      </c>
      <c r="C36" s="139" t="s">
        <v>700</v>
      </c>
      <c r="D36" s="140">
        <f>Strojné!E499</f>
        <v>8135</v>
      </c>
      <c r="E36" s="140">
        <f>Strojné!G499</f>
        <v>16270</v>
      </c>
      <c r="F36" s="141">
        <f>Strojné!H499</f>
        <v>67334</v>
      </c>
      <c r="G36" s="164"/>
      <c r="H36" s="130"/>
    </row>
    <row r="37" spans="1:8" ht="15">
      <c r="A37" s="137" t="s">
        <v>172</v>
      </c>
      <c r="B37" s="138">
        <v>17</v>
      </c>
      <c r="C37" s="139" t="s">
        <v>701</v>
      </c>
      <c r="D37" s="140">
        <f>Strojné!E529</f>
        <v>10100</v>
      </c>
      <c r="E37" s="140">
        <f>Strojné!G529</f>
        <v>20200</v>
      </c>
      <c r="F37" s="141">
        <f>Strojné!H529</f>
        <v>59943</v>
      </c>
      <c r="G37" s="164"/>
      <c r="H37" s="130"/>
    </row>
    <row r="38" spans="1:8" ht="15">
      <c r="A38" s="137" t="s">
        <v>173</v>
      </c>
      <c r="B38" s="138">
        <v>18</v>
      </c>
      <c r="C38" s="139" t="s">
        <v>702</v>
      </c>
      <c r="D38" s="140">
        <f>Strojné!E547</f>
        <v>9359</v>
      </c>
      <c r="E38" s="140">
        <f>Strojné!G547</f>
        <v>18718</v>
      </c>
      <c r="F38" s="141">
        <f>Strojné!H547</f>
        <v>63150.5</v>
      </c>
      <c r="G38" s="164"/>
      <c r="H38" s="130"/>
    </row>
    <row r="39" spans="1:8" ht="15">
      <c r="A39" s="137" t="s">
        <v>174</v>
      </c>
      <c r="B39" s="138">
        <v>19</v>
      </c>
      <c r="C39" s="139" t="s">
        <v>702</v>
      </c>
      <c r="D39" s="140">
        <f>Strojné!E568</f>
        <v>10530</v>
      </c>
      <c r="E39" s="140">
        <f>Strojné!G568</f>
        <v>20760</v>
      </c>
      <c r="F39" s="141">
        <f>Strojné!H568</f>
        <v>67870</v>
      </c>
      <c r="G39" s="164"/>
      <c r="H39" s="130"/>
    </row>
    <row r="40" spans="1:8" ht="15">
      <c r="A40" s="137" t="s">
        <v>175</v>
      </c>
      <c r="B40" s="143" t="s">
        <v>1707</v>
      </c>
      <c r="C40" s="166" t="s">
        <v>1710</v>
      </c>
      <c r="D40" s="144">
        <f>Strojné!E576</f>
        <v>1675</v>
      </c>
      <c r="E40" s="144">
        <f>Strojné!G576</f>
        <v>3350</v>
      </c>
      <c r="F40" s="145">
        <f>Strojné!H576</f>
        <v>10565</v>
      </c>
      <c r="G40" s="164"/>
      <c r="H40" s="130"/>
    </row>
    <row r="41" spans="1:8" ht="15">
      <c r="A41" s="137" t="s">
        <v>714</v>
      </c>
      <c r="B41" s="138">
        <v>20</v>
      </c>
      <c r="C41" s="139" t="s">
        <v>703</v>
      </c>
      <c r="D41" s="140">
        <f>Strojné!E596</f>
        <v>8541</v>
      </c>
      <c r="E41" s="140">
        <f>Strojné!G596</f>
        <v>17082</v>
      </c>
      <c r="F41" s="141">
        <f>Strojné!H596</f>
        <v>57534</v>
      </c>
      <c r="G41" s="164"/>
      <c r="H41" s="130"/>
    </row>
    <row r="42" spans="1:8" ht="15" thickBot="1">
      <c r="A42" s="131" t="s">
        <v>715</v>
      </c>
      <c r="B42" s="178" t="s">
        <v>1708</v>
      </c>
      <c r="C42" s="222" t="s">
        <v>1709</v>
      </c>
      <c r="D42" s="179">
        <f>Strojné!E603</f>
        <v>2470</v>
      </c>
      <c r="E42" s="179">
        <f>Strojné!G603</f>
        <v>4940</v>
      </c>
      <c r="F42" s="223">
        <f>Strojné!H603</f>
        <v>14820</v>
      </c>
      <c r="G42" s="164"/>
      <c r="H42" s="130"/>
    </row>
    <row r="43" spans="1:8" ht="15" thickBot="1">
      <c r="A43" s="146"/>
      <c r="B43" s="147"/>
      <c r="C43" s="148" t="s">
        <v>704</v>
      </c>
      <c r="D43" s="167">
        <f>SUM(D27:D42)</f>
        <v>142765</v>
      </c>
      <c r="E43" s="167">
        <f>SUM(E27:E42)</f>
        <v>287256</v>
      </c>
      <c r="F43" s="168">
        <f>SUM(F27:F42)</f>
        <v>949946</v>
      </c>
      <c r="G43" s="169"/>
      <c r="H43" s="130"/>
    </row>
    <row r="44" spans="1:8" ht="15">
      <c r="A44" s="153"/>
      <c r="B44" s="154"/>
      <c r="C44" s="153"/>
      <c r="D44" s="157"/>
      <c r="E44" s="157"/>
      <c r="F44" s="157"/>
      <c r="G44" s="169"/>
      <c r="H44" s="130"/>
    </row>
    <row r="45" spans="1:8" ht="15" thickBot="1">
      <c r="A45" s="153"/>
      <c r="B45" s="154"/>
      <c r="C45" s="153"/>
      <c r="D45" s="157"/>
      <c r="E45" s="157"/>
      <c r="F45" s="157"/>
      <c r="G45" s="169"/>
      <c r="H45" s="130"/>
    </row>
    <row r="46" spans="1:8" ht="46.5" customHeight="1" thickBot="1">
      <c r="A46" s="126" t="s">
        <v>475</v>
      </c>
      <c r="B46" s="127" t="s">
        <v>474</v>
      </c>
      <c r="C46" s="128" t="s">
        <v>1320</v>
      </c>
      <c r="D46" s="128" t="s">
        <v>1185</v>
      </c>
      <c r="E46" s="129" t="s">
        <v>1201</v>
      </c>
      <c r="F46" s="56" t="s">
        <v>1187</v>
      </c>
      <c r="G46" s="163"/>
      <c r="H46" s="130"/>
    </row>
    <row r="47" spans="1:8" ht="15">
      <c r="A47" s="131" t="s">
        <v>162</v>
      </c>
      <c r="B47" s="132" t="s">
        <v>705</v>
      </c>
      <c r="C47" s="133" t="s">
        <v>706</v>
      </c>
      <c r="D47" s="134">
        <f>Strojné!E632</f>
        <v>8570</v>
      </c>
      <c r="E47" s="135"/>
      <c r="F47" s="136">
        <f>Strojné!H632</f>
        <v>19785</v>
      </c>
      <c r="G47" s="164"/>
      <c r="H47" s="130"/>
    </row>
    <row r="48" spans="1:8" ht="15">
      <c r="A48" s="137" t="s">
        <v>163</v>
      </c>
      <c r="B48" s="138" t="s">
        <v>707</v>
      </c>
      <c r="C48" s="139" t="s">
        <v>706</v>
      </c>
      <c r="D48" s="140">
        <f>Strojné!E672</f>
        <v>8960</v>
      </c>
      <c r="E48" s="140"/>
      <c r="F48" s="141">
        <f>Strojné!H672</f>
        <v>21970</v>
      </c>
      <c r="G48" s="164"/>
      <c r="H48" s="130"/>
    </row>
    <row r="49" spans="1:8" ht="15">
      <c r="A49" s="137" t="s">
        <v>164</v>
      </c>
      <c r="B49" s="138">
        <v>22</v>
      </c>
      <c r="C49" s="139" t="s">
        <v>698</v>
      </c>
      <c r="D49" s="140">
        <f>Strojné!E703</f>
        <v>18715</v>
      </c>
      <c r="E49" s="140"/>
      <c r="F49" s="141">
        <f>Strojné!H703</f>
        <v>42528</v>
      </c>
      <c r="G49" s="164"/>
      <c r="H49" s="130"/>
    </row>
    <row r="50" spans="1:8" ht="15">
      <c r="A50" s="137" t="s">
        <v>165</v>
      </c>
      <c r="B50" s="138" t="s">
        <v>1314</v>
      </c>
      <c r="C50" s="139" t="s">
        <v>699</v>
      </c>
      <c r="D50" s="140">
        <f>Strojné!E731</f>
        <v>20440</v>
      </c>
      <c r="E50" s="140"/>
      <c r="F50" s="141">
        <f>Strojné!H731</f>
        <v>49025</v>
      </c>
      <c r="G50" s="164"/>
      <c r="H50" s="130"/>
    </row>
    <row r="51" spans="1:8" ht="15">
      <c r="A51" s="137" t="s">
        <v>166</v>
      </c>
      <c r="B51" s="138" t="s">
        <v>1316</v>
      </c>
      <c r="C51" s="139" t="s">
        <v>699</v>
      </c>
      <c r="D51" s="140">
        <f>Strojné!E753</f>
        <v>14396</v>
      </c>
      <c r="E51" s="140"/>
      <c r="F51" s="141">
        <f>Strojné!H753</f>
        <v>29556</v>
      </c>
      <c r="G51" s="164"/>
      <c r="H51" s="130"/>
    </row>
    <row r="52" spans="1:8" ht="15">
      <c r="A52" s="137" t="s">
        <v>167</v>
      </c>
      <c r="B52" s="138">
        <v>24</v>
      </c>
      <c r="C52" s="139" t="s">
        <v>700</v>
      </c>
      <c r="D52" s="140">
        <f>Strojné!E792</f>
        <v>17237</v>
      </c>
      <c r="E52" s="140"/>
      <c r="F52" s="141">
        <f>Strojné!H792</f>
        <v>39916</v>
      </c>
      <c r="G52" s="164"/>
      <c r="H52" s="130"/>
    </row>
    <row r="53" spans="1:8" ht="15">
      <c r="A53" s="137" t="s">
        <v>168</v>
      </c>
      <c r="B53" s="138">
        <v>25</v>
      </c>
      <c r="C53" s="139" t="s">
        <v>701</v>
      </c>
      <c r="D53" s="140">
        <f>Strojné!E820</f>
        <v>13408</v>
      </c>
      <c r="E53" s="140"/>
      <c r="F53" s="141">
        <f>Strojné!H820</f>
        <v>29728</v>
      </c>
      <c r="G53" s="164"/>
      <c r="H53" s="130"/>
    </row>
    <row r="54" spans="1:8" ht="15">
      <c r="A54" s="137" t="s">
        <v>169</v>
      </c>
      <c r="B54" s="138" t="s">
        <v>708</v>
      </c>
      <c r="C54" s="139" t="s">
        <v>702</v>
      </c>
      <c r="D54" s="140">
        <f>Strojné!E835</f>
        <v>4180</v>
      </c>
      <c r="E54" s="140"/>
      <c r="F54" s="141">
        <f>Strojné!H835</f>
        <v>12540</v>
      </c>
      <c r="G54" s="164"/>
      <c r="H54" s="130"/>
    </row>
    <row r="55" spans="1:8" ht="15">
      <c r="A55" s="137" t="s">
        <v>170</v>
      </c>
      <c r="B55" s="138" t="s">
        <v>709</v>
      </c>
      <c r="C55" s="139" t="s">
        <v>702</v>
      </c>
      <c r="D55" s="140">
        <f>Strojné!E852</f>
        <v>6630</v>
      </c>
      <c r="E55" s="140"/>
      <c r="F55" s="141">
        <f>Strojné!H852</f>
        <v>18630</v>
      </c>
      <c r="G55" s="164"/>
      <c r="H55" s="130"/>
    </row>
    <row r="56" spans="1:8" ht="15">
      <c r="A56" s="137" t="s">
        <v>171</v>
      </c>
      <c r="B56" s="138">
        <v>27</v>
      </c>
      <c r="C56" s="139" t="s">
        <v>703</v>
      </c>
      <c r="D56" s="140">
        <f>Strojné!E876</f>
        <v>10005</v>
      </c>
      <c r="E56" s="140"/>
      <c r="F56" s="141">
        <f>Strojné!H876</f>
        <v>26510</v>
      </c>
      <c r="G56" s="164"/>
      <c r="H56" s="130"/>
    </row>
    <row r="57" spans="1:8" ht="15">
      <c r="A57" s="137" t="s">
        <v>172</v>
      </c>
      <c r="B57" s="138">
        <v>28</v>
      </c>
      <c r="C57" s="139" t="s">
        <v>710</v>
      </c>
      <c r="D57" s="140"/>
      <c r="E57" s="140"/>
      <c r="F57" s="141">
        <f>Strojné!H878</f>
        <v>500</v>
      </c>
      <c r="G57" s="164"/>
      <c r="H57" s="130"/>
    </row>
    <row r="58" spans="1:8" ht="15">
      <c r="A58" s="137" t="s">
        <v>173</v>
      </c>
      <c r="B58" s="138">
        <v>29</v>
      </c>
      <c r="C58" s="139" t="s">
        <v>711</v>
      </c>
      <c r="D58" s="140"/>
      <c r="E58" s="140"/>
      <c r="F58" s="141">
        <f>Strojné!H884</f>
        <v>3560</v>
      </c>
      <c r="G58" s="164"/>
      <c r="H58" s="130"/>
    </row>
    <row r="59" spans="1:8" ht="15">
      <c r="A59" s="137" t="s">
        <v>174</v>
      </c>
      <c r="B59" s="138">
        <v>30</v>
      </c>
      <c r="C59" s="139" t="s">
        <v>712</v>
      </c>
      <c r="D59" s="140"/>
      <c r="E59" s="140"/>
      <c r="F59" s="141">
        <f>Strojné!H893</f>
        <v>8580</v>
      </c>
      <c r="G59" s="164"/>
      <c r="H59" s="130"/>
    </row>
    <row r="60" spans="1:8" ht="15">
      <c r="A60" s="137" t="s">
        <v>175</v>
      </c>
      <c r="B60" s="138">
        <v>31</v>
      </c>
      <c r="C60" s="139" t="s">
        <v>713</v>
      </c>
      <c r="D60" s="140"/>
      <c r="E60" s="140"/>
      <c r="F60" s="141">
        <f>Strojné!H909</f>
        <v>17022</v>
      </c>
      <c r="G60" s="164"/>
      <c r="H60" s="130"/>
    </row>
    <row r="61" spans="1:8" ht="15">
      <c r="A61" s="137" t="s">
        <v>714</v>
      </c>
      <c r="B61" s="138">
        <v>32</v>
      </c>
      <c r="C61" s="170" t="s">
        <v>1102</v>
      </c>
      <c r="D61" s="140"/>
      <c r="E61" s="140"/>
      <c r="F61" s="141">
        <f>Strojné!H915</f>
        <v>2900</v>
      </c>
      <c r="G61" s="164"/>
      <c r="H61" s="130"/>
    </row>
    <row r="62" spans="1:8" ht="15">
      <c r="A62" s="137" t="s">
        <v>715</v>
      </c>
      <c r="B62" s="138">
        <v>33</v>
      </c>
      <c r="C62" s="139" t="s">
        <v>1104</v>
      </c>
      <c r="D62" s="140"/>
      <c r="E62" s="140"/>
      <c r="F62" s="141">
        <f>Strojné!H932</f>
        <v>9066</v>
      </c>
      <c r="G62" s="164"/>
      <c r="H62" s="130"/>
    </row>
    <row r="63" spans="1:8" ht="15" thickBot="1">
      <c r="A63" s="137" t="s">
        <v>1315</v>
      </c>
      <c r="B63" s="143">
        <v>34</v>
      </c>
      <c r="C63" s="166" t="s">
        <v>1103</v>
      </c>
      <c r="D63" s="144"/>
      <c r="E63" s="144"/>
      <c r="F63" s="145">
        <f>Strojné!H939</f>
        <v>5850</v>
      </c>
      <c r="G63" s="164"/>
      <c r="H63" s="130"/>
    </row>
    <row r="64" spans="1:8" s="19" customFormat="1" ht="15.75" thickBot="1">
      <c r="A64" s="146"/>
      <c r="B64" s="147"/>
      <c r="C64" s="148" t="s">
        <v>704</v>
      </c>
      <c r="D64" s="167">
        <f>SUM(D47:D63)</f>
        <v>122541</v>
      </c>
      <c r="E64" s="167"/>
      <c r="F64" s="168">
        <f>SUM(F47:F63)</f>
        <v>337666</v>
      </c>
      <c r="G64" s="169"/>
      <c r="H64" s="171"/>
    </row>
    <row r="65" spans="1:8" s="19" customFormat="1" ht="15">
      <c r="A65" s="153"/>
      <c r="B65" s="154"/>
      <c r="C65" s="153"/>
      <c r="D65" s="157"/>
      <c r="E65" s="157"/>
      <c r="F65" s="157"/>
      <c r="G65" s="169"/>
      <c r="H65" s="151"/>
    </row>
    <row r="66" spans="1:8" ht="15" thickBot="1">
      <c r="A66" s="153"/>
      <c r="B66" s="154"/>
      <c r="C66" s="153"/>
      <c r="D66" s="157"/>
      <c r="E66" s="157"/>
      <c r="F66" s="157"/>
      <c r="G66" s="169"/>
      <c r="H66" s="130"/>
    </row>
    <row r="67" spans="1:8" ht="48.75" customHeight="1" thickBot="1">
      <c r="A67" s="126" t="s">
        <v>475</v>
      </c>
      <c r="B67" s="127" t="s">
        <v>474</v>
      </c>
      <c r="C67" s="128" t="s">
        <v>1323</v>
      </c>
      <c r="D67" s="128" t="s">
        <v>1185</v>
      </c>
      <c r="E67" s="129" t="s">
        <v>1201</v>
      </c>
      <c r="F67" s="172" t="s">
        <v>1187</v>
      </c>
      <c r="G67" s="56" t="s">
        <v>1322</v>
      </c>
      <c r="H67" s="130"/>
    </row>
    <row r="68" spans="1:8" ht="15">
      <c r="A68" s="131" t="s">
        <v>162</v>
      </c>
      <c r="B68" s="132"/>
      <c r="C68" s="173" t="s">
        <v>716</v>
      </c>
      <c r="D68" s="132"/>
      <c r="E68" s="135"/>
      <c r="F68" s="174">
        <f>SUMIF(Ručné!D:D,C68,Ručné!C:C)</f>
        <v>660</v>
      </c>
      <c r="G68" s="175"/>
      <c r="H68" s="130"/>
    </row>
    <row r="69" spans="1:8" ht="15">
      <c r="A69" s="137" t="s">
        <v>163</v>
      </c>
      <c r="B69" s="138"/>
      <c r="C69" s="176" t="s">
        <v>638</v>
      </c>
      <c r="D69" s="140"/>
      <c r="E69" s="140"/>
      <c r="F69" s="174">
        <f>SUMIF(Ručné!D:D,C69,Ručné!C:C)</f>
        <v>11963</v>
      </c>
      <c r="G69" s="177"/>
      <c r="H69" s="130"/>
    </row>
    <row r="70" spans="1:8" ht="15">
      <c r="A70" s="137" t="s">
        <v>164</v>
      </c>
      <c r="B70" s="138"/>
      <c r="C70" s="176" t="s">
        <v>717</v>
      </c>
      <c r="D70" s="140"/>
      <c r="E70" s="140"/>
      <c r="F70" s="174">
        <f>SUMIF(Ručné!D:D,C70,Ručné!C:C)</f>
        <v>8769</v>
      </c>
      <c r="G70" s="177"/>
      <c r="H70" s="130"/>
    </row>
    <row r="71" spans="1:8" ht="15">
      <c r="A71" s="137" t="s">
        <v>165</v>
      </c>
      <c r="B71" s="138"/>
      <c r="C71" s="176" t="s">
        <v>149</v>
      </c>
      <c r="D71" s="140"/>
      <c r="E71" s="140"/>
      <c r="F71" s="174">
        <f>SUMIF(Ručné!D:D,C71,Ručné!C:C)</f>
        <v>4767</v>
      </c>
      <c r="G71" s="177"/>
      <c r="H71" s="130"/>
    </row>
    <row r="72" spans="1:8" ht="15">
      <c r="A72" s="137" t="s">
        <v>166</v>
      </c>
      <c r="B72" s="138"/>
      <c r="C72" s="176" t="s">
        <v>66</v>
      </c>
      <c r="D72" s="140"/>
      <c r="E72" s="140"/>
      <c r="F72" s="174">
        <f>SUMIF(Ručné!D:D,C72,Ručné!C:C)</f>
        <v>23410</v>
      </c>
      <c r="G72" s="177"/>
      <c r="H72" s="130"/>
    </row>
    <row r="73" spans="1:8" ht="15" thickBot="1">
      <c r="A73" s="137" t="s">
        <v>167</v>
      </c>
      <c r="B73" s="178"/>
      <c r="C73" s="22" t="s">
        <v>1317</v>
      </c>
      <c r="D73" s="179"/>
      <c r="E73" s="179"/>
      <c r="F73" s="180"/>
      <c r="G73" s="175">
        <f>'Pohot.skládky'!D17+'Pohot.skládky'!D33+'Pohot.skládky'!D48+'Pohot.skládky'!D63+'Pohot.skládky'!D106+'Pohot.skládky'!D127</f>
        <v>140</v>
      </c>
      <c r="H73" s="130"/>
    </row>
    <row r="74" spans="1:8" s="19" customFormat="1" ht="15.75" thickBot="1">
      <c r="A74" s="146"/>
      <c r="B74" s="147"/>
      <c r="C74" s="148" t="s">
        <v>704</v>
      </c>
      <c r="D74" s="149"/>
      <c r="E74" s="149"/>
      <c r="F74" s="181">
        <f>SUM(F68:F73)</f>
        <v>49569</v>
      </c>
      <c r="G74" s="150">
        <f>SUM(G68:G73)</f>
        <v>140</v>
      </c>
      <c r="H74" s="151"/>
    </row>
    <row r="75" spans="1:8" s="19" customFormat="1" ht="15">
      <c r="A75" s="153"/>
      <c r="B75" s="154"/>
      <c r="C75" s="153"/>
      <c r="D75" s="157"/>
      <c r="E75" s="157"/>
      <c r="F75" s="157"/>
      <c r="G75" s="157"/>
      <c r="H75" s="151"/>
    </row>
    <row r="76" spans="1:9" ht="15.75" thickBot="1">
      <c r="A76" s="153"/>
      <c r="B76" s="154"/>
      <c r="C76" s="153"/>
      <c r="D76" s="153"/>
      <c r="E76" s="157"/>
      <c r="F76" s="157"/>
      <c r="G76" s="157"/>
      <c r="H76" s="157"/>
      <c r="I76" s="21"/>
    </row>
    <row r="77" spans="1:10" ht="42" thickBot="1">
      <c r="A77" s="126" t="s">
        <v>475</v>
      </c>
      <c r="B77" s="127" t="s">
        <v>474</v>
      </c>
      <c r="C77" s="128" t="s">
        <v>473</v>
      </c>
      <c r="D77" s="129" t="s">
        <v>469</v>
      </c>
      <c r="E77" s="129" t="s">
        <v>1321</v>
      </c>
      <c r="F77" s="172" t="s">
        <v>476</v>
      </c>
      <c r="G77" s="172" t="s">
        <v>1558</v>
      </c>
      <c r="H77" s="186" t="s">
        <v>873</v>
      </c>
      <c r="I77" s="21"/>
      <c r="J77" s="21"/>
    </row>
    <row r="78" spans="1:10" ht="15">
      <c r="A78" s="131" t="s">
        <v>162</v>
      </c>
      <c r="B78" s="132"/>
      <c r="C78" s="173" t="s">
        <v>872</v>
      </c>
      <c r="D78" s="173">
        <f>'Sneh.zábrany'!C12</f>
        <v>160</v>
      </c>
      <c r="E78" s="173">
        <f>'Sneh.zábrany'!D12</f>
        <v>0</v>
      </c>
      <c r="F78" s="182">
        <f>'Sneh.zábrany'!E12</f>
        <v>364</v>
      </c>
      <c r="G78" s="182">
        <f>'Sneh.zábrany'!F12</f>
        <v>85</v>
      </c>
      <c r="H78" s="187">
        <f>SUM(D78:G78)</f>
        <v>609</v>
      </c>
      <c r="I78" s="21"/>
      <c r="J78" s="21"/>
    </row>
    <row r="79" spans="1:10" ht="15.75" thickBot="1">
      <c r="A79" s="159" t="s">
        <v>163</v>
      </c>
      <c r="B79" s="183"/>
      <c r="C79" s="184" t="s">
        <v>871</v>
      </c>
      <c r="D79" s="184">
        <f>'Sneh.zábrany'!C22</f>
        <v>160</v>
      </c>
      <c r="E79" s="184"/>
      <c r="F79" s="185"/>
      <c r="G79" s="185"/>
      <c r="H79" s="188">
        <f>SUM(D79:G79)</f>
        <v>160</v>
      </c>
      <c r="I79" s="21"/>
      <c r="J79" s="21"/>
    </row>
    <row r="80" spans="1:9" ht="15">
      <c r="A80" s="153"/>
      <c r="B80" s="154"/>
      <c r="C80" s="153"/>
      <c r="D80" s="153"/>
      <c r="E80" s="157"/>
      <c r="F80" s="157"/>
      <c r="G80" s="157"/>
      <c r="H80" s="157"/>
      <c r="I80" s="21"/>
    </row>
    <row r="81" spans="1:9" ht="15">
      <c r="A81" s="20"/>
      <c r="B81" s="9"/>
      <c r="C81" s="20"/>
      <c r="D81" s="20"/>
      <c r="E81" s="21"/>
      <c r="F81" s="21"/>
      <c r="G81" s="21"/>
      <c r="H81" s="21"/>
      <c r="I81" s="21"/>
    </row>
    <row r="82" spans="1:9" ht="15">
      <c r="A82" s="20"/>
      <c r="B82" s="9"/>
      <c r="C82" s="20"/>
      <c r="D82" s="20"/>
      <c r="E82" s="21"/>
      <c r="F82" s="21"/>
      <c r="G82" s="21"/>
      <c r="H82" s="21"/>
      <c r="I82" s="21"/>
    </row>
    <row r="83" spans="1:9" ht="15">
      <c r="A83" s="20"/>
      <c r="B83" s="9"/>
      <c r="C83" s="20"/>
      <c r="D83" s="20"/>
      <c r="E83" s="21"/>
      <c r="F83" s="21"/>
      <c r="G83" s="21"/>
      <c r="H83" s="21"/>
      <c r="I83" s="21"/>
    </row>
    <row r="84" spans="1:9" ht="15">
      <c r="A84" s="20"/>
      <c r="B84" s="9"/>
      <c r="C84" s="20"/>
      <c r="D84" s="20"/>
      <c r="E84" s="21"/>
      <c r="F84" s="21"/>
      <c r="G84" s="21"/>
      <c r="H84" s="21"/>
      <c r="I84" s="21"/>
    </row>
    <row r="85" spans="1:9" ht="15">
      <c r="A85" s="20"/>
      <c r="B85" s="9"/>
      <c r="C85" s="20"/>
      <c r="D85" s="20"/>
      <c r="E85" s="21"/>
      <c r="F85" s="21"/>
      <c r="G85" s="21"/>
      <c r="H85" s="21"/>
      <c r="I85" s="21"/>
    </row>
    <row r="86" spans="1:9" ht="15">
      <c r="A86" s="20"/>
      <c r="B86" s="9"/>
      <c r="C86" s="20"/>
      <c r="D86" s="20"/>
      <c r="E86" s="21"/>
      <c r="F86" s="21"/>
      <c r="G86" s="21"/>
      <c r="H86" s="21"/>
      <c r="I86" s="21"/>
    </row>
    <row r="87" spans="1:9" ht="15">
      <c r="A87" s="20"/>
      <c r="B87" s="9"/>
      <c r="C87" s="20"/>
      <c r="D87" s="20"/>
      <c r="E87" s="21"/>
      <c r="F87" s="21"/>
      <c r="G87" s="21"/>
      <c r="H87" s="21"/>
      <c r="I87" s="21"/>
    </row>
    <row r="88" spans="1:9" ht="15">
      <c r="A88" s="20"/>
      <c r="B88" s="9"/>
      <c r="C88" s="20"/>
      <c r="D88" s="20"/>
      <c r="E88" s="21"/>
      <c r="F88" s="21"/>
      <c r="G88" s="21"/>
      <c r="H88" s="21"/>
      <c r="I88" s="21"/>
    </row>
    <row r="89" spans="1:9" ht="15">
      <c r="A89" s="20"/>
      <c r="B89" s="9"/>
      <c r="C89" s="20"/>
      <c r="D89" s="20"/>
      <c r="E89" s="21"/>
      <c r="F89" s="21"/>
      <c r="G89" s="21"/>
      <c r="H89" s="21"/>
      <c r="I89" s="21"/>
    </row>
    <row r="90" spans="1:9" ht="15">
      <c r="A90" s="20"/>
      <c r="B90" s="9"/>
      <c r="C90" s="20"/>
      <c r="D90" s="20"/>
      <c r="E90" s="21"/>
      <c r="F90" s="21"/>
      <c r="G90" s="21"/>
      <c r="H90" s="21"/>
      <c r="I90" s="21"/>
    </row>
    <row r="91" spans="1:9" ht="15">
      <c r="A91" s="20"/>
      <c r="B91" s="9"/>
      <c r="C91" s="20"/>
      <c r="D91" s="20"/>
      <c r="E91" s="21"/>
      <c r="F91" s="21"/>
      <c r="G91" s="21"/>
      <c r="H91" s="21"/>
      <c r="I91" s="21"/>
    </row>
    <row r="92" spans="1:9" ht="15">
      <c r="A92" s="20"/>
      <c r="B92" s="9"/>
      <c r="C92" s="20"/>
      <c r="D92" s="20"/>
      <c r="E92" s="21"/>
      <c r="F92" s="21"/>
      <c r="G92" s="21"/>
      <c r="H92" s="21"/>
      <c r="I92" s="21"/>
    </row>
    <row r="93" spans="1:9" ht="15">
      <c r="A93" s="20"/>
      <c r="B93" s="9"/>
      <c r="C93" s="20"/>
      <c r="D93" s="20"/>
      <c r="E93" s="21"/>
      <c r="F93" s="21"/>
      <c r="G93" s="21"/>
      <c r="H93" s="21"/>
      <c r="I93" s="21"/>
    </row>
    <row r="94" spans="1:9" ht="15">
      <c r="A94" s="20"/>
      <c r="B94" s="9"/>
      <c r="C94" s="20"/>
      <c r="D94" s="20"/>
      <c r="E94" s="21"/>
      <c r="F94" s="21"/>
      <c r="G94" s="21"/>
      <c r="H94" s="21"/>
      <c r="I94" s="21"/>
    </row>
    <row r="95" spans="1:9" ht="15">
      <c r="A95" s="20"/>
      <c r="B95" s="9"/>
      <c r="C95" s="20"/>
      <c r="D95" s="20"/>
      <c r="E95" s="21"/>
      <c r="F95" s="21"/>
      <c r="G95" s="21"/>
      <c r="H95" s="21"/>
      <c r="I95" s="21"/>
    </row>
    <row r="96" spans="1:9" ht="15">
      <c r="A96" s="20"/>
      <c r="B96" s="9"/>
      <c r="C96" s="20"/>
      <c r="D96" s="20"/>
      <c r="E96" s="21"/>
      <c r="F96" s="21"/>
      <c r="G96" s="21"/>
      <c r="H96" s="21"/>
      <c r="I96" s="21"/>
    </row>
    <row r="97" spans="1:9" ht="15">
      <c r="A97" s="20"/>
      <c r="B97" s="9"/>
      <c r="C97" s="20"/>
      <c r="D97" s="20"/>
      <c r="E97" s="21"/>
      <c r="F97" s="21"/>
      <c r="G97" s="21"/>
      <c r="H97" s="21"/>
      <c r="I97" s="21"/>
    </row>
    <row r="98" spans="1:9" ht="15">
      <c r="A98" s="20"/>
      <c r="B98" s="9"/>
      <c r="C98" s="20"/>
      <c r="D98" s="20"/>
      <c r="E98" s="21"/>
      <c r="F98" s="21"/>
      <c r="G98" s="21"/>
      <c r="H98" s="21"/>
      <c r="I98" s="21"/>
    </row>
    <row r="99" spans="1:9" ht="15">
      <c r="A99" s="20"/>
      <c r="B99" s="9"/>
      <c r="C99" s="20"/>
      <c r="D99" s="20"/>
      <c r="E99" s="21"/>
      <c r="F99" s="21"/>
      <c r="G99" s="21"/>
      <c r="H99" s="21"/>
      <c r="I99" s="21"/>
    </row>
    <row r="100" spans="1:9" ht="15">
      <c r="A100" s="20"/>
      <c r="B100" s="9"/>
      <c r="C100" s="20"/>
      <c r="D100" s="20"/>
      <c r="E100" s="21"/>
      <c r="F100" s="21"/>
      <c r="G100" s="21"/>
      <c r="H100" s="21"/>
      <c r="I100" s="21"/>
    </row>
    <row r="101" spans="1:9" ht="15">
      <c r="A101" s="20"/>
      <c r="B101" s="9"/>
      <c r="C101" s="20"/>
      <c r="D101" s="20"/>
      <c r="E101" s="21"/>
      <c r="F101" s="21"/>
      <c r="G101" s="21"/>
      <c r="H101" s="21"/>
      <c r="I101" s="21"/>
    </row>
    <row r="102" spans="1:9" ht="15">
      <c r="A102" s="20"/>
      <c r="B102" s="9"/>
      <c r="C102" s="20"/>
      <c r="D102" s="20"/>
      <c r="E102" s="21"/>
      <c r="F102" s="21"/>
      <c r="G102" s="21"/>
      <c r="H102" s="21"/>
      <c r="I102" s="21"/>
    </row>
    <row r="103" spans="1:9" ht="15">
      <c r="A103" s="20"/>
      <c r="B103" s="9"/>
      <c r="C103" s="20"/>
      <c r="D103" s="20"/>
      <c r="E103" s="21"/>
      <c r="F103" s="21"/>
      <c r="G103" s="21"/>
      <c r="H103" s="21"/>
      <c r="I103" s="21"/>
    </row>
    <row r="104" spans="1:9" ht="15">
      <c r="A104" s="20"/>
      <c r="B104" s="9"/>
      <c r="C104" s="20"/>
      <c r="D104" s="20"/>
      <c r="E104" s="21"/>
      <c r="F104" s="21"/>
      <c r="G104" s="21"/>
      <c r="H104" s="21"/>
      <c r="I104" s="21"/>
    </row>
    <row r="105" spans="1:9" ht="15">
      <c r="A105" s="20"/>
      <c r="B105" s="9"/>
      <c r="C105" s="20"/>
      <c r="D105" s="20"/>
      <c r="E105" s="21"/>
      <c r="F105" s="21"/>
      <c r="G105" s="21"/>
      <c r="H105" s="21"/>
      <c r="I105" s="21"/>
    </row>
  </sheetData>
  <sheetProtection/>
  <mergeCells count="2">
    <mergeCell ref="A3:G3"/>
    <mergeCell ref="A1:G1"/>
  </mergeCells>
  <printOptions/>
  <pageMargins left="0.9055118110236221" right="0.11811023622047245" top="0.5905511811023623" bottom="0.6692913385826772" header="0.35433070866141736" footer="0.4330708661417323"/>
  <pageSetup horizontalDpi="300" verticalDpi="300" orientation="portrait" paperSize="9" r:id="rId1"/>
  <headerFooter alignWithMargins="0">
    <oddFooter>&amp;L    Rekapitulácia rajónov ZÚ 2014 - 2015&amp;RStrana &amp;P z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42"/>
  <sheetViews>
    <sheetView tabSelected="1" zoomScalePageLayoutView="0" workbookViewId="0" topLeftCell="A1">
      <pane xSplit="1" ySplit="5" topLeftCell="B5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125" defaultRowHeight="12.75"/>
  <cols>
    <col min="1" max="1" width="10.875" style="39" customWidth="1"/>
    <col min="2" max="2" width="7.125" style="39" customWidth="1"/>
    <col min="3" max="3" width="27.625" style="39" customWidth="1"/>
    <col min="4" max="4" width="5.50390625" style="31" customWidth="1"/>
    <col min="5" max="5" width="6.50390625" style="31" customWidth="1"/>
    <col min="6" max="6" width="6.625" style="31" customWidth="1"/>
    <col min="7" max="7" width="8.375" style="31" customWidth="1"/>
    <col min="8" max="8" width="7.375" style="31" customWidth="1"/>
    <col min="9" max="9" width="7.50390625" style="31" customWidth="1"/>
    <col min="10" max="10" width="7.50390625" style="116" customWidth="1"/>
    <col min="11" max="14" width="9.125" style="12" customWidth="1"/>
    <col min="15" max="15" width="23.50390625" style="12" customWidth="1"/>
    <col min="16" max="16384" width="9.125" style="12" customWidth="1"/>
  </cols>
  <sheetData>
    <row r="1" spans="1:10" ht="15">
      <c r="A1" s="262"/>
      <c r="B1" s="262"/>
      <c r="C1" s="262"/>
      <c r="D1" s="262"/>
      <c r="E1" s="262"/>
      <c r="F1" s="262"/>
      <c r="G1" s="262"/>
      <c r="H1" s="262"/>
      <c r="I1" s="262"/>
      <c r="J1" s="262"/>
    </row>
    <row r="2" spans="1:13" ht="15">
      <c r="A2" s="28"/>
      <c r="B2" s="28"/>
      <c r="C2" s="29"/>
      <c r="D2" s="30"/>
      <c r="E2" s="30"/>
      <c r="F2" s="30"/>
      <c r="G2" s="30"/>
      <c r="H2" s="30"/>
      <c r="K2" s="31"/>
      <c r="L2" s="31"/>
      <c r="M2" s="31"/>
    </row>
    <row r="3" spans="1:13" ht="12.75">
      <c r="A3" s="263" t="s">
        <v>1770</v>
      </c>
      <c r="B3" s="263"/>
      <c r="C3" s="263"/>
      <c r="D3" s="263"/>
      <c r="E3" s="263"/>
      <c r="F3" s="263"/>
      <c r="G3" s="263"/>
      <c r="H3" s="263"/>
      <c r="I3" s="263"/>
      <c r="J3" s="263"/>
      <c r="K3" s="31"/>
      <c r="L3" s="31"/>
      <c r="M3" s="31"/>
    </row>
    <row r="4" spans="1:13" ht="12.75">
      <c r="A4" s="33"/>
      <c r="B4" s="33"/>
      <c r="C4" s="34"/>
      <c r="D4" s="35"/>
      <c r="E4" s="35"/>
      <c r="F4" s="35"/>
      <c r="G4" s="35"/>
      <c r="H4" s="35"/>
      <c r="K4" s="31"/>
      <c r="L4" s="31"/>
      <c r="M4" s="31"/>
    </row>
    <row r="5" spans="1:13" ht="42" customHeight="1">
      <c r="A5" s="4" t="s">
        <v>1082</v>
      </c>
      <c r="B5" s="115" t="s">
        <v>346</v>
      </c>
      <c r="C5" s="4" t="s">
        <v>685</v>
      </c>
      <c r="D5" s="237" t="s">
        <v>1188</v>
      </c>
      <c r="E5" s="237" t="s">
        <v>1185</v>
      </c>
      <c r="F5" s="237" t="s">
        <v>1184</v>
      </c>
      <c r="G5" s="237" t="s">
        <v>1201</v>
      </c>
      <c r="H5" s="237" t="s">
        <v>1187</v>
      </c>
      <c r="I5" s="237" t="s">
        <v>1186</v>
      </c>
      <c r="J5" s="113" t="s">
        <v>1436</v>
      </c>
      <c r="M5" s="36"/>
    </row>
    <row r="6" spans="1:10" ht="26.25">
      <c r="A6" s="257" t="s">
        <v>188</v>
      </c>
      <c r="B6" s="106" t="s">
        <v>340</v>
      </c>
      <c r="C6" s="4" t="s">
        <v>1183</v>
      </c>
      <c r="D6" s="3">
        <v>12</v>
      </c>
      <c r="E6" s="3">
        <v>1720</v>
      </c>
      <c r="F6" s="3">
        <v>4</v>
      </c>
      <c r="G6" s="3">
        <f>F6*E6</f>
        <v>6880</v>
      </c>
      <c r="H6" s="3">
        <f aca="true" t="shared" si="0" ref="H6:H31">D6*E6</f>
        <v>20640</v>
      </c>
      <c r="I6" s="3">
        <v>4800</v>
      </c>
      <c r="J6" s="24" t="s">
        <v>195</v>
      </c>
    </row>
    <row r="7" spans="1:10" ht="26.25">
      <c r="A7" s="257"/>
      <c r="B7" s="106" t="s">
        <v>340</v>
      </c>
      <c r="C7" s="4" t="s">
        <v>1666</v>
      </c>
      <c r="D7" s="3">
        <v>7</v>
      </c>
      <c r="E7" s="3">
        <v>400</v>
      </c>
      <c r="F7" s="3">
        <v>2</v>
      </c>
      <c r="G7" s="3">
        <f>F7*E7</f>
        <v>800</v>
      </c>
      <c r="H7" s="3">
        <f>D7*E7</f>
        <v>2800</v>
      </c>
      <c r="I7" s="3"/>
      <c r="J7" s="24" t="s">
        <v>1327</v>
      </c>
    </row>
    <row r="8" spans="1:10" ht="26.25">
      <c r="A8" s="257"/>
      <c r="B8" s="106" t="s">
        <v>340</v>
      </c>
      <c r="C8" s="4" t="s">
        <v>1189</v>
      </c>
      <c r="D8" s="13">
        <v>15</v>
      </c>
      <c r="E8" s="3">
        <v>120</v>
      </c>
      <c r="F8" s="3">
        <v>4</v>
      </c>
      <c r="G8" s="3">
        <f aca="true" t="shared" si="1" ref="G8:G31">F8*E8</f>
        <v>480</v>
      </c>
      <c r="H8" s="3">
        <f t="shared" si="0"/>
        <v>1800</v>
      </c>
      <c r="I8" s="3">
        <v>1000</v>
      </c>
      <c r="J8" s="24" t="s">
        <v>1327</v>
      </c>
    </row>
    <row r="9" spans="1:10" ht="26.25">
      <c r="A9" s="257"/>
      <c r="B9" s="106" t="s">
        <v>340</v>
      </c>
      <c r="C9" s="4" t="s">
        <v>1190</v>
      </c>
      <c r="D9" s="3">
        <v>15</v>
      </c>
      <c r="E9" s="3">
        <v>70</v>
      </c>
      <c r="F9" s="3">
        <v>4</v>
      </c>
      <c r="G9" s="3">
        <f t="shared" si="1"/>
        <v>280</v>
      </c>
      <c r="H9" s="3">
        <f t="shared" si="0"/>
        <v>1050</v>
      </c>
      <c r="I9" s="3">
        <v>700</v>
      </c>
      <c r="J9" s="24" t="s">
        <v>1327</v>
      </c>
    </row>
    <row r="10" spans="1:10" ht="26.25">
      <c r="A10" s="257"/>
      <c r="B10" s="106" t="s">
        <v>340</v>
      </c>
      <c r="C10" s="4" t="s">
        <v>1192</v>
      </c>
      <c r="D10" s="3">
        <v>15</v>
      </c>
      <c r="E10" s="3">
        <v>170</v>
      </c>
      <c r="F10" s="3">
        <v>2</v>
      </c>
      <c r="G10" s="3">
        <f t="shared" si="1"/>
        <v>340</v>
      </c>
      <c r="H10" s="3">
        <f t="shared" si="0"/>
        <v>2550</v>
      </c>
      <c r="I10" s="3">
        <v>2000</v>
      </c>
      <c r="J10" s="24" t="s">
        <v>1327</v>
      </c>
    </row>
    <row r="11" spans="1:10" ht="12.75">
      <c r="A11" s="257"/>
      <c r="B11" s="111" t="s">
        <v>340</v>
      </c>
      <c r="C11" s="200" t="s">
        <v>1667</v>
      </c>
      <c r="D11" s="3">
        <v>8</v>
      </c>
      <c r="E11" s="199">
        <v>800</v>
      </c>
      <c r="F11" s="199">
        <v>2</v>
      </c>
      <c r="G11" s="3">
        <f t="shared" si="1"/>
        <v>1600</v>
      </c>
      <c r="H11" s="3">
        <f t="shared" si="0"/>
        <v>6400</v>
      </c>
      <c r="I11" s="3"/>
      <c r="J11" s="24" t="s">
        <v>1327</v>
      </c>
    </row>
    <row r="12" spans="1:10" ht="12.75">
      <c r="A12" s="257"/>
      <c r="B12" s="111" t="s">
        <v>340</v>
      </c>
      <c r="C12" s="200" t="s">
        <v>1668</v>
      </c>
      <c r="D12" s="3">
        <v>7</v>
      </c>
      <c r="E12" s="199">
        <v>1100</v>
      </c>
      <c r="F12" s="199">
        <v>2</v>
      </c>
      <c r="G12" s="3">
        <f t="shared" si="1"/>
        <v>2200</v>
      </c>
      <c r="H12" s="3">
        <f t="shared" si="0"/>
        <v>7700</v>
      </c>
      <c r="I12" s="3"/>
      <c r="J12" s="24" t="s">
        <v>1327</v>
      </c>
    </row>
    <row r="13" spans="1:10" ht="26.25">
      <c r="A13" s="257"/>
      <c r="B13" s="106" t="s">
        <v>341</v>
      </c>
      <c r="C13" s="4" t="s">
        <v>1382</v>
      </c>
      <c r="D13" s="3">
        <v>5</v>
      </c>
      <c r="E13" s="3">
        <v>120</v>
      </c>
      <c r="F13" s="3">
        <v>2</v>
      </c>
      <c r="G13" s="3">
        <f t="shared" si="1"/>
        <v>240</v>
      </c>
      <c r="H13" s="3">
        <f t="shared" si="0"/>
        <v>600</v>
      </c>
      <c r="I13" s="3">
        <v>2600</v>
      </c>
      <c r="J13" s="24" t="s">
        <v>1327</v>
      </c>
    </row>
    <row r="14" spans="1:10" ht="26.25">
      <c r="A14" s="257"/>
      <c r="B14" s="106" t="s">
        <v>340</v>
      </c>
      <c r="C14" s="4" t="s">
        <v>1193</v>
      </c>
      <c r="D14" s="3">
        <v>8</v>
      </c>
      <c r="E14" s="3">
        <v>40</v>
      </c>
      <c r="F14" s="3">
        <v>4</v>
      </c>
      <c r="G14" s="3">
        <f t="shared" si="1"/>
        <v>160</v>
      </c>
      <c r="H14" s="3">
        <f t="shared" si="0"/>
        <v>320</v>
      </c>
      <c r="I14" s="3">
        <v>2700</v>
      </c>
      <c r="J14" s="24" t="s">
        <v>195</v>
      </c>
    </row>
    <row r="15" spans="1:10" ht="12.75">
      <c r="A15" s="257"/>
      <c r="B15" s="106" t="s">
        <v>340</v>
      </c>
      <c r="C15" s="5" t="s">
        <v>1383</v>
      </c>
      <c r="D15" s="3">
        <v>8</v>
      </c>
      <c r="E15" s="3">
        <v>70</v>
      </c>
      <c r="F15" s="3">
        <v>2</v>
      </c>
      <c r="G15" s="3">
        <f t="shared" si="1"/>
        <v>140</v>
      </c>
      <c r="H15" s="3">
        <f t="shared" si="0"/>
        <v>560</v>
      </c>
      <c r="I15" s="3">
        <v>800</v>
      </c>
      <c r="J15" s="24" t="s">
        <v>1327</v>
      </c>
    </row>
    <row r="16" spans="1:10" ht="26.25">
      <c r="A16" s="257"/>
      <c r="B16" s="106" t="s">
        <v>340</v>
      </c>
      <c r="C16" s="4" t="s">
        <v>1194</v>
      </c>
      <c r="D16" s="3">
        <v>5</v>
      </c>
      <c r="E16" s="3">
        <v>70</v>
      </c>
      <c r="F16" s="3">
        <v>2</v>
      </c>
      <c r="G16" s="3">
        <f t="shared" si="1"/>
        <v>140</v>
      </c>
      <c r="H16" s="3">
        <f t="shared" si="0"/>
        <v>350</v>
      </c>
      <c r="I16" s="3">
        <v>4800</v>
      </c>
      <c r="J16" s="24" t="s">
        <v>195</v>
      </c>
    </row>
    <row r="17" spans="1:10" ht="12.75">
      <c r="A17" s="257"/>
      <c r="B17" s="111" t="s">
        <v>340</v>
      </c>
      <c r="C17" s="200" t="s">
        <v>723</v>
      </c>
      <c r="D17" s="3">
        <v>8</v>
      </c>
      <c r="E17" s="199">
        <v>1100</v>
      </c>
      <c r="F17" s="199">
        <v>2</v>
      </c>
      <c r="G17" s="3">
        <f t="shared" si="1"/>
        <v>2200</v>
      </c>
      <c r="H17" s="3">
        <f t="shared" si="0"/>
        <v>8800</v>
      </c>
      <c r="I17" s="3"/>
      <c r="J17" s="24" t="s">
        <v>1327</v>
      </c>
    </row>
    <row r="18" spans="1:10" ht="12.75">
      <c r="A18" s="257"/>
      <c r="B18" s="111" t="s">
        <v>340</v>
      </c>
      <c r="C18" s="200" t="s">
        <v>724</v>
      </c>
      <c r="D18" s="3">
        <v>10</v>
      </c>
      <c r="E18" s="199">
        <v>800</v>
      </c>
      <c r="F18" s="199">
        <v>2</v>
      </c>
      <c r="G18" s="3">
        <f t="shared" si="1"/>
        <v>1600</v>
      </c>
      <c r="H18" s="3">
        <f t="shared" si="0"/>
        <v>8000</v>
      </c>
      <c r="I18" s="3"/>
      <c r="J18" s="24" t="s">
        <v>1327</v>
      </c>
    </row>
    <row r="19" spans="1:10" ht="12.75">
      <c r="A19" s="257"/>
      <c r="B19" s="106" t="s">
        <v>340</v>
      </c>
      <c r="C19" s="4" t="s">
        <v>1384</v>
      </c>
      <c r="D19" s="3">
        <v>7</v>
      </c>
      <c r="E19" s="3">
        <v>220</v>
      </c>
      <c r="F19" s="3">
        <v>2</v>
      </c>
      <c r="G19" s="3">
        <f t="shared" si="1"/>
        <v>440</v>
      </c>
      <c r="H19" s="3">
        <f t="shared" si="0"/>
        <v>1540</v>
      </c>
      <c r="I19" s="3">
        <v>8700</v>
      </c>
      <c r="J19" s="24" t="s">
        <v>1327</v>
      </c>
    </row>
    <row r="20" spans="1:10" ht="12.75">
      <c r="A20" s="257"/>
      <c r="B20" s="111" t="s">
        <v>340</v>
      </c>
      <c r="C20" s="200" t="s">
        <v>1038</v>
      </c>
      <c r="D20" s="3">
        <v>15</v>
      </c>
      <c r="E20" s="199">
        <v>900</v>
      </c>
      <c r="F20" s="199">
        <v>4</v>
      </c>
      <c r="G20" s="3">
        <f t="shared" si="1"/>
        <v>3600</v>
      </c>
      <c r="H20" s="3">
        <f t="shared" si="0"/>
        <v>13500</v>
      </c>
      <c r="I20" s="3"/>
      <c r="J20" s="24" t="s">
        <v>1327</v>
      </c>
    </row>
    <row r="21" spans="1:10" ht="12.75">
      <c r="A21" s="257"/>
      <c r="B21" s="111" t="s">
        <v>340</v>
      </c>
      <c r="C21" s="200" t="s">
        <v>532</v>
      </c>
      <c r="D21" s="3">
        <v>9</v>
      </c>
      <c r="E21" s="199">
        <v>700</v>
      </c>
      <c r="F21" s="199">
        <v>2</v>
      </c>
      <c r="G21" s="3">
        <f t="shared" si="1"/>
        <v>1400</v>
      </c>
      <c r="H21" s="3">
        <f t="shared" si="0"/>
        <v>6300</v>
      </c>
      <c r="I21" s="3"/>
      <c r="J21" s="24" t="s">
        <v>1327</v>
      </c>
    </row>
    <row r="22" spans="1:10" ht="12.75">
      <c r="A22" s="257"/>
      <c r="B22" s="111" t="s">
        <v>340</v>
      </c>
      <c r="C22" s="200" t="s">
        <v>1669</v>
      </c>
      <c r="D22" s="3">
        <v>13</v>
      </c>
      <c r="E22" s="199">
        <v>1800</v>
      </c>
      <c r="F22" s="199">
        <v>4</v>
      </c>
      <c r="G22" s="3">
        <f t="shared" si="1"/>
        <v>7200</v>
      </c>
      <c r="H22" s="3">
        <f t="shared" si="0"/>
        <v>23400</v>
      </c>
      <c r="I22" s="3"/>
      <c r="J22" s="24" t="s">
        <v>1327</v>
      </c>
    </row>
    <row r="23" spans="1:10" ht="26.25">
      <c r="A23" s="257"/>
      <c r="B23" s="106" t="s">
        <v>341</v>
      </c>
      <c r="C23" s="4" t="s">
        <v>1195</v>
      </c>
      <c r="D23" s="3">
        <v>5</v>
      </c>
      <c r="E23" s="3">
        <v>220</v>
      </c>
      <c r="F23" s="3">
        <v>2</v>
      </c>
      <c r="G23" s="3">
        <f t="shared" si="1"/>
        <v>440</v>
      </c>
      <c r="H23" s="3">
        <f t="shared" si="0"/>
        <v>1100</v>
      </c>
      <c r="I23" s="3">
        <v>2800</v>
      </c>
      <c r="J23" s="24" t="s">
        <v>1327</v>
      </c>
    </row>
    <row r="24" spans="1:10" ht="26.25">
      <c r="A24" s="257"/>
      <c r="B24" s="106" t="s">
        <v>340</v>
      </c>
      <c r="C24" s="4" t="s">
        <v>1089</v>
      </c>
      <c r="D24" s="3">
        <v>14</v>
      </c>
      <c r="E24" s="3">
        <v>520</v>
      </c>
      <c r="F24" s="3">
        <v>4</v>
      </c>
      <c r="G24" s="3">
        <f>F24*E24</f>
        <v>2080</v>
      </c>
      <c r="H24" s="3">
        <f>D24*E24</f>
        <v>7280</v>
      </c>
      <c r="I24" s="3">
        <v>200</v>
      </c>
      <c r="J24" s="24" t="s">
        <v>1327</v>
      </c>
    </row>
    <row r="25" spans="1:10" ht="26.25">
      <c r="A25" s="257"/>
      <c r="B25" s="106" t="s">
        <v>340</v>
      </c>
      <c r="C25" s="4" t="s">
        <v>1670</v>
      </c>
      <c r="D25" s="3">
        <v>7</v>
      </c>
      <c r="E25" s="3">
        <v>500</v>
      </c>
      <c r="F25" s="3">
        <v>2</v>
      </c>
      <c r="G25" s="3">
        <f>F25*E25</f>
        <v>1000</v>
      </c>
      <c r="H25" s="3">
        <f>D25*E25</f>
        <v>3500</v>
      </c>
      <c r="I25" s="3"/>
      <c r="J25" s="24" t="s">
        <v>1327</v>
      </c>
    </row>
    <row r="26" spans="1:10" ht="26.25">
      <c r="A26" s="257"/>
      <c r="B26" s="106" t="s">
        <v>340</v>
      </c>
      <c r="C26" s="4" t="s">
        <v>1196</v>
      </c>
      <c r="D26" s="3">
        <v>6</v>
      </c>
      <c r="E26" s="3">
        <v>70</v>
      </c>
      <c r="F26" s="3">
        <v>2</v>
      </c>
      <c r="G26" s="3">
        <f t="shared" si="1"/>
        <v>140</v>
      </c>
      <c r="H26" s="3">
        <f t="shared" si="0"/>
        <v>420</v>
      </c>
      <c r="I26" s="3">
        <v>900</v>
      </c>
      <c r="J26" s="24" t="s">
        <v>195</v>
      </c>
    </row>
    <row r="27" spans="1:10" ht="26.25">
      <c r="A27" s="257"/>
      <c r="B27" s="106" t="s">
        <v>340</v>
      </c>
      <c r="C27" s="4" t="s">
        <v>1385</v>
      </c>
      <c r="D27" s="3">
        <v>14</v>
      </c>
      <c r="E27" s="3">
        <v>40</v>
      </c>
      <c r="F27" s="3">
        <v>4</v>
      </c>
      <c r="G27" s="3">
        <f t="shared" si="1"/>
        <v>160</v>
      </c>
      <c r="H27" s="3">
        <f t="shared" si="0"/>
        <v>560</v>
      </c>
      <c r="I27" s="3">
        <v>1700</v>
      </c>
      <c r="J27" s="24" t="s">
        <v>195</v>
      </c>
    </row>
    <row r="28" spans="1:10" ht="26.25">
      <c r="A28" s="257"/>
      <c r="B28" s="106" t="s">
        <v>340</v>
      </c>
      <c r="C28" s="4" t="s">
        <v>1197</v>
      </c>
      <c r="D28" s="3">
        <v>14</v>
      </c>
      <c r="E28" s="3">
        <v>40</v>
      </c>
      <c r="F28" s="3">
        <v>4</v>
      </c>
      <c r="G28" s="3">
        <f t="shared" si="1"/>
        <v>160</v>
      </c>
      <c r="H28" s="3">
        <f t="shared" si="0"/>
        <v>560</v>
      </c>
      <c r="I28" s="3">
        <v>1800</v>
      </c>
      <c r="J28" s="24" t="s">
        <v>195</v>
      </c>
    </row>
    <row r="29" spans="1:10" ht="26.25">
      <c r="A29" s="257"/>
      <c r="B29" s="106" t="s">
        <v>341</v>
      </c>
      <c r="C29" s="4" t="s">
        <v>1198</v>
      </c>
      <c r="D29" s="13">
        <v>6</v>
      </c>
      <c r="E29" s="3">
        <v>50</v>
      </c>
      <c r="F29" s="3">
        <v>2</v>
      </c>
      <c r="G29" s="3">
        <f t="shared" si="1"/>
        <v>100</v>
      </c>
      <c r="H29" s="3">
        <f t="shared" si="0"/>
        <v>300</v>
      </c>
      <c r="I29" s="3">
        <v>400</v>
      </c>
      <c r="J29" s="24" t="s">
        <v>1327</v>
      </c>
    </row>
    <row r="30" spans="1:10" ht="26.25">
      <c r="A30" s="257"/>
      <c r="B30" s="106" t="s">
        <v>342</v>
      </c>
      <c r="C30" s="4" t="s">
        <v>1199</v>
      </c>
      <c r="D30" s="3">
        <v>7</v>
      </c>
      <c r="E30" s="3">
        <v>140</v>
      </c>
      <c r="F30" s="3">
        <v>2</v>
      </c>
      <c r="G30" s="3">
        <f t="shared" si="1"/>
        <v>280</v>
      </c>
      <c r="H30" s="3">
        <f t="shared" si="0"/>
        <v>980</v>
      </c>
      <c r="I30" s="3">
        <v>5900</v>
      </c>
      <c r="J30" s="24" t="s">
        <v>1327</v>
      </c>
    </row>
    <row r="31" spans="1:10" ht="26.25">
      <c r="A31" s="257"/>
      <c r="B31" s="106" t="s">
        <v>342</v>
      </c>
      <c r="C31" s="4" t="s">
        <v>1200</v>
      </c>
      <c r="D31" s="3">
        <v>4</v>
      </c>
      <c r="E31" s="3">
        <v>120</v>
      </c>
      <c r="F31" s="3">
        <v>2</v>
      </c>
      <c r="G31" s="3">
        <f t="shared" si="1"/>
        <v>240</v>
      </c>
      <c r="H31" s="3">
        <f t="shared" si="0"/>
        <v>480</v>
      </c>
      <c r="I31" s="3">
        <v>3600</v>
      </c>
      <c r="J31" s="24" t="s">
        <v>1327</v>
      </c>
    </row>
    <row r="32" spans="1:10" ht="12.75">
      <c r="A32" s="257"/>
      <c r="B32" s="106"/>
      <c r="C32" s="4" t="s">
        <v>1101</v>
      </c>
      <c r="D32" s="11"/>
      <c r="E32" s="11">
        <f>SUM(E6:E31)</f>
        <v>11900</v>
      </c>
      <c r="F32" s="11"/>
      <c r="G32" s="11">
        <f>SUM(G6:G31)</f>
        <v>34300</v>
      </c>
      <c r="H32" s="11">
        <f>SUM(H6:H31)</f>
        <v>121490</v>
      </c>
      <c r="I32" s="11">
        <f>SUM(I6:I31)</f>
        <v>45400</v>
      </c>
      <c r="J32" s="24"/>
    </row>
    <row r="33" spans="1:10" ht="52.5">
      <c r="A33" s="257" t="s">
        <v>187</v>
      </c>
      <c r="B33" s="106" t="s">
        <v>340</v>
      </c>
      <c r="C33" s="4" t="s">
        <v>1441</v>
      </c>
      <c r="D33" s="3" t="s">
        <v>1324</v>
      </c>
      <c r="E33" s="3">
        <v>5300</v>
      </c>
      <c r="F33" s="3" t="s">
        <v>339</v>
      </c>
      <c r="G33" s="3">
        <v>12200</v>
      </c>
      <c r="H33" s="3">
        <v>36600</v>
      </c>
      <c r="I33" s="3"/>
      <c r="J33" s="24" t="s">
        <v>195</v>
      </c>
    </row>
    <row r="34" spans="1:10" ht="26.25">
      <c r="A34" s="257"/>
      <c r="B34" s="106" t="s">
        <v>340</v>
      </c>
      <c r="C34" s="4" t="s">
        <v>1202</v>
      </c>
      <c r="D34" s="3" t="s">
        <v>1324</v>
      </c>
      <c r="E34" s="3">
        <v>9900</v>
      </c>
      <c r="F34" s="3" t="s">
        <v>339</v>
      </c>
      <c r="G34" s="3">
        <v>26400</v>
      </c>
      <c r="H34" s="3">
        <v>79200</v>
      </c>
      <c r="I34" s="3"/>
      <c r="J34" s="24" t="s">
        <v>195</v>
      </c>
    </row>
    <row r="35" spans="1:10" ht="12.75">
      <c r="A35" s="257"/>
      <c r="B35" s="106" t="s">
        <v>342</v>
      </c>
      <c r="C35" s="4" t="s">
        <v>624</v>
      </c>
      <c r="D35" s="3">
        <v>5</v>
      </c>
      <c r="E35" s="3">
        <v>1900</v>
      </c>
      <c r="F35" s="3">
        <v>2</v>
      </c>
      <c r="G35" s="3">
        <v>3800</v>
      </c>
      <c r="H35" s="3">
        <v>9500</v>
      </c>
      <c r="I35" s="3"/>
      <c r="J35" s="24" t="s">
        <v>1327</v>
      </c>
    </row>
    <row r="36" spans="1:10" ht="12.75">
      <c r="A36" s="257"/>
      <c r="B36" s="106" t="s">
        <v>340</v>
      </c>
      <c r="C36" s="4" t="s">
        <v>625</v>
      </c>
      <c r="D36" s="3">
        <v>6</v>
      </c>
      <c r="E36" s="3">
        <v>3500</v>
      </c>
      <c r="F36" s="3">
        <v>2</v>
      </c>
      <c r="G36" s="3">
        <v>7000</v>
      </c>
      <c r="H36" s="3">
        <v>21168</v>
      </c>
      <c r="I36" s="3"/>
      <c r="J36" s="24" t="s">
        <v>1327</v>
      </c>
    </row>
    <row r="37" spans="1:10" ht="12.75">
      <c r="A37" s="257"/>
      <c r="B37" s="106"/>
      <c r="C37" s="4" t="s">
        <v>1101</v>
      </c>
      <c r="D37" s="3"/>
      <c r="E37" s="11">
        <f>SUM(E33:E36)</f>
        <v>20600</v>
      </c>
      <c r="F37" s="11"/>
      <c r="G37" s="11">
        <f>SUM(G33:G36)</f>
        <v>49400</v>
      </c>
      <c r="H37" s="114">
        <f>SUM(H33:H36)</f>
        <v>146468</v>
      </c>
      <c r="I37" s="3"/>
      <c r="J37" s="24"/>
    </row>
    <row r="38" spans="1:10" ht="12.75">
      <c r="A38" s="259" t="s">
        <v>186</v>
      </c>
      <c r="B38" s="108" t="s">
        <v>340</v>
      </c>
      <c r="C38" s="4" t="s">
        <v>1034</v>
      </c>
      <c r="D38" s="3">
        <v>12</v>
      </c>
      <c r="E38" s="3">
        <v>800</v>
      </c>
      <c r="F38" s="3">
        <v>4</v>
      </c>
      <c r="G38" s="3">
        <f>E38*F38</f>
        <v>3200</v>
      </c>
      <c r="H38" s="3">
        <f aca="true" t="shared" si="2" ref="H38:H55">D38*E38</f>
        <v>9600</v>
      </c>
      <c r="I38" s="3"/>
      <c r="J38" s="24" t="s">
        <v>1327</v>
      </c>
    </row>
    <row r="39" spans="1:10" ht="12.75">
      <c r="A39" s="260"/>
      <c r="B39" s="108" t="s">
        <v>340</v>
      </c>
      <c r="C39" s="50" t="s">
        <v>1152</v>
      </c>
      <c r="D39" s="3">
        <v>5</v>
      </c>
      <c r="E39" s="3">
        <v>300</v>
      </c>
      <c r="F39" s="3">
        <v>2</v>
      </c>
      <c r="G39" s="3">
        <f>+E39*F39</f>
        <v>600</v>
      </c>
      <c r="H39" s="3">
        <f t="shared" si="2"/>
        <v>1500</v>
      </c>
      <c r="I39" s="3"/>
      <c r="J39" s="24" t="s">
        <v>1327</v>
      </c>
    </row>
    <row r="40" spans="1:10" ht="12.75">
      <c r="A40" s="260"/>
      <c r="B40" s="108" t="s">
        <v>340</v>
      </c>
      <c r="C40" s="4" t="s">
        <v>877</v>
      </c>
      <c r="D40" s="3">
        <v>12</v>
      </c>
      <c r="E40" s="3">
        <v>500</v>
      </c>
      <c r="F40" s="3">
        <v>4</v>
      </c>
      <c r="G40" s="3">
        <f aca="true" t="shared" si="3" ref="G40:G55">E40*F40</f>
        <v>2000</v>
      </c>
      <c r="H40" s="3">
        <f t="shared" si="2"/>
        <v>6000</v>
      </c>
      <c r="I40" s="3"/>
      <c r="J40" s="24" t="s">
        <v>1327</v>
      </c>
    </row>
    <row r="41" spans="1:10" ht="12.75">
      <c r="A41" s="260"/>
      <c r="B41" s="108" t="s">
        <v>340</v>
      </c>
      <c r="C41" s="4" t="s">
        <v>979</v>
      </c>
      <c r="D41" s="3">
        <v>14</v>
      </c>
      <c r="E41" s="3">
        <v>800</v>
      </c>
      <c r="F41" s="3">
        <v>4</v>
      </c>
      <c r="G41" s="3">
        <f t="shared" si="3"/>
        <v>3200</v>
      </c>
      <c r="H41" s="3">
        <f t="shared" si="2"/>
        <v>11200</v>
      </c>
      <c r="I41" s="3"/>
      <c r="J41" s="24" t="s">
        <v>1327</v>
      </c>
    </row>
    <row r="42" spans="1:10" ht="12.75">
      <c r="A42" s="260"/>
      <c r="B42" s="108" t="s">
        <v>340</v>
      </c>
      <c r="C42" s="4" t="s">
        <v>980</v>
      </c>
      <c r="D42" s="3">
        <v>14</v>
      </c>
      <c r="E42" s="3">
        <v>600</v>
      </c>
      <c r="F42" s="3">
        <v>4</v>
      </c>
      <c r="G42" s="3">
        <f t="shared" si="3"/>
        <v>2400</v>
      </c>
      <c r="H42" s="3">
        <f t="shared" si="2"/>
        <v>8400</v>
      </c>
      <c r="I42" s="3"/>
      <c r="J42" s="24" t="s">
        <v>1327</v>
      </c>
    </row>
    <row r="43" spans="1:10" ht="12.75">
      <c r="A43" s="260"/>
      <c r="B43" s="108" t="s">
        <v>340</v>
      </c>
      <c r="C43" s="4" t="s">
        <v>1294</v>
      </c>
      <c r="D43" s="3">
        <v>10</v>
      </c>
      <c r="E43" s="3">
        <v>1200</v>
      </c>
      <c r="F43" s="3">
        <v>4</v>
      </c>
      <c r="G43" s="3">
        <f t="shared" si="3"/>
        <v>4800</v>
      </c>
      <c r="H43" s="3">
        <f t="shared" si="2"/>
        <v>12000</v>
      </c>
      <c r="I43" s="3"/>
      <c r="J43" s="24" t="s">
        <v>1327</v>
      </c>
    </row>
    <row r="44" spans="1:10" ht="26.25">
      <c r="A44" s="260"/>
      <c r="B44" s="108" t="s">
        <v>340</v>
      </c>
      <c r="C44" s="4" t="s">
        <v>1203</v>
      </c>
      <c r="D44" s="3">
        <v>12</v>
      </c>
      <c r="E44" s="3">
        <v>900</v>
      </c>
      <c r="F44" s="3">
        <v>4</v>
      </c>
      <c r="G44" s="3">
        <f t="shared" si="3"/>
        <v>3600</v>
      </c>
      <c r="H44" s="3">
        <f t="shared" si="2"/>
        <v>10800</v>
      </c>
      <c r="I44" s="3"/>
      <c r="J44" s="24" t="s">
        <v>195</v>
      </c>
    </row>
    <row r="45" spans="1:10" ht="12.75">
      <c r="A45" s="260"/>
      <c r="B45" s="108" t="s">
        <v>340</v>
      </c>
      <c r="C45" s="4" t="s">
        <v>511</v>
      </c>
      <c r="D45" s="3">
        <v>12</v>
      </c>
      <c r="E45" s="3">
        <v>1300</v>
      </c>
      <c r="F45" s="3">
        <v>4</v>
      </c>
      <c r="G45" s="3">
        <f t="shared" si="3"/>
        <v>5200</v>
      </c>
      <c r="H45" s="3">
        <f t="shared" si="2"/>
        <v>15600</v>
      </c>
      <c r="I45" s="3"/>
      <c r="J45" s="24" t="s">
        <v>1327</v>
      </c>
    </row>
    <row r="46" spans="1:10" ht="12.75">
      <c r="A46" s="260"/>
      <c r="B46" s="108" t="s">
        <v>340</v>
      </c>
      <c r="C46" s="4" t="s">
        <v>512</v>
      </c>
      <c r="D46" s="3">
        <v>11</v>
      </c>
      <c r="E46" s="3">
        <v>600</v>
      </c>
      <c r="F46" s="3">
        <v>4</v>
      </c>
      <c r="G46" s="3">
        <f t="shared" si="3"/>
        <v>2400</v>
      </c>
      <c r="H46" s="3">
        <f t="shared" si="2"/>
        <v>6600</v>
      </c>
      <c r="I46" s="3"/>
      <c r="J46" s="24" t="s">
        <v>1327</v>
      </c>
    </row>
    <row r="47" spans="1:10" ht="12.75">
      <c r="A47" s="260"/>
      <c r="B47" s="108" t="s">
        <v>340</v>
      </c>
      <c r="C47" s="4" t="s">
        <v>513</v>
      </c>
      <c r="D47" s="3">
        <v>14</v>
      </c>
      <c r="E47" s="3">
        <v>1100</v>
      </c>
      <c r="F47" s="3">
        <v>4</v>
      </c>
      <c r="G47" s="3">
        <f t="shared" si="3"/>
        <v>4400</v>
      </c>
      <c r="H47" s="3">
        <f t="shared" si="2"/>
        <v>15400</v>
      </c>
      <c r="I47" s="3"/>
      <c r="J47" s="24" t="s">
        <v>1327</v>
      </c>
    </row>
    <row r="48" spans="1:10" ht="39">
      <c r="A48" s="260"/>
      <c r="B48" s="106" t="s">
        <v>340</v>
      </c>
      <c r="C48" s="4" t="s">
        <v>1137</v>
      </c>
      <c r="D48" s="3">
        <v>7</v>
      </c>
      <c r="E48" s="3">
        <v>800</v>
      </c>
      <c r="F48" s="3">
        <v>4</v>
      </c>
      <c r="G48" s="3">
        <f t="shared" si="3"/>
        <v>3200</v>
      </c>
      <c r="H48" s="3">
        <f t="shared" si="2"/>
        <v>5600</v>
      </c>
      <c r="I48" s="3"/>
      <c r="J48" s="24" t="s">
        <v>1327</v>
      </c>
    </row>
    <row r="49" spans="1:10" ht="12.75">
      <c r="A49" s="260"/>
      <c r="B49" s="106" t="s">
        <v>342</v>
      </c>
      <c r="C49" s="4" t="s">
        <v>1295</v>
      </c>
      <c r="D49" s="3">
        <v>11</v>
      </c>
      <c r="E49" s="3">
        <v>700</v>
      </c>
      <c r="F49" s="3">
        <v>2</v>
      </c>
      <c r="G49" s="3">
        <f t="shared" si="3"/>
        <v>1400</v>
      </c>
      <c r="H49" s="3">
        <f t="shared" si="2"/>
        <v>7700</v>
      </c>
      <c r="I49" s="3"/>
      <c r="J49" s="24" t="s">
        <v>1327</v>
      </c>
    </row>
    <row r="50" spans="1:10" ht="12.75">
      <c r="A50" s="260"/>
      <c r="B50" s="106" t="s">
        <v>342</v>
      </c>
      <c r="C50" s="4" t="s">
        <v>673</v>
      </c>
      <c r="D50" s="3">
        <v>6</v>
      </c>
      <c r="E50" s="3">
        <v>600</v>
      </c>
      <c r="F50" s="3">
        <v>2</v>
      </c>
      <c r="G50" s="3">
        <f t="shared" si="3"/>
        <v>1200</v>
      </c>
      <c r="H50" s="3">
        <f t="shared" si="2"/>
        <v>3600</v>
      </c>
      <c r="I50" s="3"/>
      <c r="J50" s="24" t="s">
        <v>1327</v>
      </c>
    </row>
    <row r="51" spans="1:10" ht="12.75">
      <c r="A51" s="260"/>
      <c r="B51" s="106" t="s">
        <v>342</v>
      </c>
      <c r="C51" s="4" t="s">
        <v>672</v>
      </c>
      <c r="D51" s="3">
        <v>6</v>
      </c>
      <c r="E51" s="3">
        <v>1600</v>
      </c>
      <c r="F51" s="3">
        <v>2</v>
      </c>
      <c r="G51" s="3">
        <f t="shared" si="3"/>
        <v>3200</v>
      </c>
      <c r="H51" s="3">
        <f t="shared" si="2"/>
        <v>9600</v>
      </c>
      <c r="I51" s="3"/>
      <c r="J51" s="24" t="s">
        <v>1327</v>
      </c>
    </row>
    <row r="52" spans="1:10" ht="26.25">
      <c r="A52" s="260"/>
      <c r="B52" s="106" t="s">
        <v>342</v>
      </c>
      <c r="C52" s="4" t="s">
        <v>727</v>
      </c>
      <c r="D52" s="3">
        <v>7</v>
      </c>
      <c r="E52" s="3">
        <v>500</v>
      </c>
      <c r="F52" s="3">
        <v>2</v>
      </c>
      <c r="G52" s="3">
        <f t="shared" si="3"/>
        <v>1000</v>
      </c>
      <c r="H52" s="3">
        <f t="shared" si="2"/>
        <v>3500</v>
      </c>
      <c r="I52" s="3"/>
      <c r="J52" s="24" t="s">
        <v>1327</v>
      </c>
    </row>
    <row r="53" spans="1:10" ht="12.75">
      <c r="A53" s="260"/>
      <c r="B53" s="106" t="s">
        <v>342</v>
      </c>
      <c r="C53" s="4" t="s">
        <v>671</v>
      </c>
      <c r="D53" s="3">
        <v>6</v>
      </c>
      <c r="E53" s="3">
        <v>500</v>
      </c>
      <c r="F53" s="3">
        <v>2</v>
      </c>
      <c r="G53" s="3">
        <f t="shared" si="3"/>
        <v>1000</v>
      </c>
      <c r="H53" s="3">
        <f t="shared" si="2"/>
        <v>3000</v>
      </c>
      <c r="I53" s="3"/>
      <c r="J53" s="24" t="s">
        <v>1327</v>
      </c>
    </row>
    <row r="54" spans="1:10" ht="12.75">
      <c r="A54" s="260"/>
      <c r="B54" s="106" t="s">
        <v>342</v>
      </c>
      <c r="C54" s="4" t="s">
        <v>1329</v>
      </c>
      <c r="D54" s="3">
        <v>8</v>
      </c>
      <c r="E54" s="3">
        <v>400</v>
      </c>
      <c r="F54" s="3">
        <v>2</v>
      </c>
      <c r="G54" s="3">
        <f t="shared" si="3"/>
        <v>800</v>
      </c>
      <c r="H54" s="3">
        <f t="shared" si="2"/>
        <v>3200</v>
      </c>
      <c r="I54" s="3"/>
      <c r="J54" s="24" t="s">
        <v>1327</v>
      </c>
    </row>
    <row r="55" spans="1:10" ht="12.75">
      <c r="A55" s="260"/>
      <c r="B55" s="106" t="s">
        <v>342</v>
      </c>
      <c r="C55" s="4" t="s">
        <v>1328</v>
      </c>
      <c r="D55" s="3">
        <v>8.5</v>
      </c>
      <c r="E55" s="3">
        <v>100</v>
      </c>
      <c r="F55" s="3">
        <v>2</v>
      </c>
      <c r="G55" s="3">
        <f t="shared" si="3"/>
        <v>200</v>
      </c>
      <c r="H55" s="3">
        <f t="shared" si="2"/>
        <v>850</v>
      </c>
      <c r="I55" s="3"/>
      <c r="J55" s="24" t="s">
        <v>1327</v>
      </c>
    </row>
    <row r="56" spans="1:10" ht="12.75">
      <c r="A56" s="261"/>
      <c r="B56" s="110"/>
      <c r="C56" s="4" t="s">
        <v>1101</v>
      </c>
      <c r="D56" s="11"/>
      <c r="E56" s="11">
        <f>SUM(E38:E55)</f>
        <v>13300</v>
      </c>
      <c r="F56" s="11"/>
      <c r="G56" s="11">
        <f>SUM(G38:G55)</f>
        <v>43800</v>
      </c>
      <c r="H56" s="11">
        <f>SUM(H38:H55)</f>
        <v>134150</v>
      </c>
      <c r="I56" s="11"/>
      <c r="J56" s="117"/>
    </row>
    <row r="57" spans="1:10" ht="26.25">
      <c r="A57" s="257" t="s">
        <v>185</v>
      </c>
      <c r="B57" s="106" t="s">
        <v>340</v>
      </c>
      <c r="C57" s="4" t="s">
        <v>1204</v>
      </c>
      <c r="D57" s="38" t="s">
        <v>1313</v>
      </c>
      <c r="E57" s="3">
        <v>1300</v>
      </c>
      <c r="F57" s="3">
        <v>4</v>
      </c>
      <c r="G57" s="3">
        <f>E57*F57</f>
        <v>5200</v>
      </c>
      <c r="H57" s="3">
        <v>14000</v>
      </c>
      <c r="I57" s="3"/>
      <c r="J57" s="24" t="s">
        <v>1327</v>
      </c>
    </row>
    <row r="58" spans="1:10" ht="12.75">
      <c r="A58" s="257"/>
      <c r="B58" s="106" t="s">
        <v>340</v>
      </c>
      <c r="C58" s="4" t="s">
        <v>972</v>
      </c>
      <c r="D58" s="3">
        <v>11.5</v>
      </c>
      <c r="E58" s="3">
        <v>200</v>
      </c>
      <c r="F58" s="3">
        <v>2</v>
      </c>
      <c r="G58" s="3">
        <f>E58*F58</f>
        <v>400</v>
      </c>
      <c r="H58" s="3">
        <f>D58*E58</f>
        <v>2300</v>
      </c>
      <c r="I58" s="3"/>
      <c r="J58" s="24" t="s">
        <v>1327</v>
      </c>
    </row>
    <row r="59" spans="1:10" ht="12.75">
      <c r="A59" s="257"/>
      <c r="B59" s="106" t="s">
        <v>340</v>
      </c>
      <c r="C59" s="4" t="s">
        <v>1296</v>
      </c>
      <c r="D59" s="3">
        <v>10.5</v>
      </c>
      <c r="E59" s="3">
        <v>1100</v>
      </c>
      <c r="F59" s="3">
        <v>2</v>
      </c>
      <c r="G59" s="3">
        <f aca="true" t="shared" si="4" ref="G59:G83">E59*F59</f>
        <v>2200</v>
      </c>
      <c r="H59" s="3">
        <f aca="true" t="shared" si="5" ref="H59:H83">D59*E59</f>
        <v>11550</v>
      </c>
      <c r="I59" s="3"/>
      <c r="J59" s="24" t="s">
        <v>1327</v>
      </c>
    </row>
    <row r="60" spans="1:10" ht="12.75">
      <c r="A60" s="257"/>
      <c r="B60" s="106" t="s">
        <v>340</v>
      </c>
      <c r="C60" s="4" t="s">
        <v>728</v>
      </c>
      <c r="D60" s="3">
        <v>11</v>
      </c>
      <c r="E60" s="3">
        <v>200</v>
      </c>
      <c r="F60" s="3">
        <v>2</v>
      </c>
      <c r="G60" s="3">
        <f t="shared" si="4"/>
        <v>400</v>
      </c>
      <c r="H60" s="3">
        <f t="shared" si="5"/>
        <v>2200</v>
      </c>
      <c r="I60" s="3"/>
      <c r="J60" s="24" t="s">
        <v>1327</v>
      </c>
    </row>
    <row r="61" spans="1:10" ht="12.75">
      <c r="A61" s="257"/>
      <c r="B61" s="106" t="s">
        <v>340</v>
      </c>
      <c r="C61" s="4" t="s">
        <v>718</v>
      </c>
      <c r="D61" s="3">
        <v>14</v>
      </c>
      <c r="E61" s="3">
        <v>500</v>
      </c>
      <c r="F61" s="3">
        <v>2</v>
      </c>
      <c r="G61" s="3">
        <f t="shared" si="4"/>
        <v>1000</v>
      </c>
      <c r="H61" s="3">
        <f t="shared" si="5"/>
        <v>7000</v>
      </c>
      <c r="I61" s="3"/>
      <c r="J61" s="24" t="s">
        <v>1327</v>
      </c>
    </row>
    <row r="62" spans="1:10" ht="12.75">
      <c r="A62" s="257"/>
      <c r="B62" s="106" t="s">
        <v>340</v>
      </c>
      <c r="C62" s="4" t="s">
        <v>1298</v>
      </c>
      <c r="D62" s="3">
        <v>6</v>
      </c>
      <c r="E62" s="3">
        <v>300</v>
      </c>
      <c r="F62" s="3">
        <v>2</v>
      </c>
      <c r="G62" s="3">
        <f t="shared" si="4"/>
        <v>600</v>
      </c>
      <c r="H62" s="3">
        <f t="shared" si="5"/>
        <v>1800</v>
      </c>
      <c r="I62" s="3"/>
      <c r="J62" s="24" t="s">
        <v>1327</v>
      </c>
    </row>
    <row r="63" spans="1:10" ht="12.75">
      <c r="A63" s="257"/>
      <c r="B63" s="106" t="s">
        <v>340</v>
      </c>
      <c r="C63" s="4" t="s">
        <v>1299</v>
      </c>
      <c r="D63" s="3">
        <v>11.5</v>
      </c>
      <c r="E63" s="3">
        <v>200</v>
      </c>
      <c r="F63" s="3">
        <v>2</v>
      </c>
      <c r="G63" s="3">
        <f t="shared" si="4"/>
        <v>400</v>
      </c>
      <c r="H63" s="3">
        <f t="shared" si="5"/>
        <v>2300</v>
      </c>
      <c r="I63" s="3"/>
      <c r="J63" s="24" t="s">
        <v>1327</v>
      </c>
    </row>
    <row r="64" spans="1:10" ht="12.75">
      <c r="A64" s="257"/>
      <c r="B64" s="106" t="s">
        <v>340</v>
      </c>
      <c r="C64" s="4" t="s">
        <v>1300</v>
      </c>
      <c r="D64" s="3">
        <v>12.5</v>
      </c>
      <c r="E64" s="3">
        <v>1300</v>
      </c>
      <c r="F64" s="3">
        <v>4</v>
      </c>
      <c r="G64" s="3">
        <f t="shared" si="4"/>
        <v>5200</v>
      </c>
      <c r="H64" s="3">
        <f t="shared" si="5"/>
        <v>16250</v>
      </c>
      <c r="I64" s="3"/>
      <c r="J64" s="24" t="s">
        <v>1327</v>
      </c>
    </row>
    <row r="65" spans="1:10" ht="26.25">
      <c r="A65" s="257"/>
      <c r="B65" s="106" t="s">
        <v>340</v>
      </c>
      <c r="C65" s="4" t="s">
        <v>1212</v>
      </c>
      <c r="D65" s="3">
        <v>6</v>
      </c>
      <c r="E65" s="3">
        <v>200</v>
      </c>
      <c r="F65" s="3">
        <v>2</v>
      </c>
      <c r="G65" s="3">
        <f t="shared" si="4"/>
        <v>400</v>
      </c>
      <c r="H65" s="3">
        <f t="shared" si="5"/>
        <v>1200</v>
      </c>
      <c r="I65" s="3"/>
      <c r="J65" s="24" t="s">
        <v>1327</v>
      </c>
    </row>
    <row r="66" spans="1:10" ht="12.75">
      <c r="A66" s="257"/>
      <c r="B66" s="106" t="s">
        <v>340</v>
      </c>
      <c r="C66" s="4" t="s">
        <v>719</v>
      </c>
      <c r="D66" s="3">
        <v>14</v>
      </c>
      <c r="E66" s="3">
        <v>1800</v>
      </c>
      <c r="F66" s="3">
        <v>4</v>
      </c>
      <c r="G66" s="3">
        <f t="shared" si="4"/>
        <v>7200</v>
      </c>
      <c r="H66" s="3">
        <f t="shared" si="5"/>
        <v>25200</v>
      </c>
      <c r="I66" s="3"/>
      <c r="J66" s="24" t="s">
        <v>1327</v>
      </c>
    </row>
    <row r="67" spans="1:10" ht="12.75">
      <c r="A67" s="257"/>
      <c r="B67" s="106" t="s">
        <v>340</v>
      </c>
      <c r="C67" s="4" t="s">
        <v>1302</v>
      </c>
      <c r="D67" s="3">
        <v>5</v>
      </c>
      <c r="E67" s="3">
        <v>400</v>
      </c>
      <c r="F67" s="3">
        <v>2</v>
      </c>
      <c r="G67" s="3">
        <f t="shared" si="4"/>
        <v>800</v>
      </c>
      <c r="H67" s="3">
        <f t="shared" si="5"/>
        <v>2000</v>
      </c>
      <c r="I67" s="3"/>
      <c r="J67" s="24" t="s">
        <v>1327</v>
      </c>
    </row>
    <row r="68" spans="1:10" ht="12.75">
      <c r="A68" s="257"/>
      <c r="B68" s="106" t="s">
        <v>340</v>
      </c>
      <c r="C68" s="4" t="s">
        <v>1303</v>
      </c>
      <c r="D68" s="3">
        <v>8</v>
      </c>
      <c r="E68" s="3">
        <v>500</v>
      </c>
      <c r="F68" s="3">
        <v>2</v>
      </c>
      <c r="G68" s="3">
        <f t="shared" si="4"/>
        <v>1000</v>
      </c>
      <c r="H68" s="3">
        <f t="shared" si="5"/>
        <v>4000</v>
      </c>
      <c r="I68" s="3"/>
      <c r="J68" s="24" t="s">
        <v>1327</v>
      </c>
    </row>
    <row r="69" spans="1:10" ht="12.75">
      <c r="A69" s="257"/>
      <c r="B69" s="106" t="s">
        <v>340</v>
      </c>
      <c r="C69" s="4" t="s">
        <v>1304</v>
      </c>
      <c r="D69" s="3">
        <v>7</v>
      </c>
      <c r="E69" s="3">
        <v>400</v>
      </c>
      <c r="F69" s="3">
        <v>2</v>
      </c>
      <c r="G69" s="3">
        <f t="shared" si="4"/>
        <v>800</v>
      </c>
      <c r="H69" s="3">
        <f t="shared" si="5"/>
        <v>2800</v>
      </c>
      <c r="I69" s="3"/>
      <c r="J69" s="24" t="s">
        <v>1327</v>
      </c>
    </row>
    <row r="70" spans="1:10" ht="26.25">
      <c r="A70" s="257"/>
      <c r="B70" s="106" t="s">
        <v>340</v>
      </c>
      <c r="C70" s="4" t="s">
        <v>1213</v>
      </c>
      <c r="D70" s="3">
        <v>7</v>
      </c>
      <c r="E70" s="3">
        <v>300</v>
      </c>
      <c r="F70" s="3">
        <v>2</v>
      </c>
      <c r="G70" s="3">
        <f t="shared" si="4"/>
        <v>600</v>
      </c>
      <c r="H70" s="3">
        <f t="shared" si="5"/>
        <v>2100</v>
      </c>
      <c r="I70" s="3"/>
      <c r="J70" s="24" t="s">
        <v>1327</v>
      </c>
    </row>
    <row r="71" spans="1:10" ht="12.75">
      <c r="A71" s="257"/>
      <c r="B71" s="106" t="s">
        <v>340</v>
      </c>
      <c r="C71" s="4" t="s">
        <v>515</v>
      </c>
      <c r="D71" s="3">
        <v>7</v>
      </c>
      <c r="E71" s="3">
        <v>300</v>
      </c>
      <c r="F71" s="3">
        <v>2</v>
      </c>
      <c r="G71" s="3">
        <f t="shared" si="4"/>
        <v>600</v>
      </c>
      <c r="H71" s="3">
        <f t="shared" si="5"/>
        <v>2100</v>
      </c>
      <c r="I71" s="3"/>
      <c r="J71" s="24" t="s">
        <v>1327</v>
      </c>
    </row>
    <row r="72" spans="1:10" ht="12.75">
      <c r="A72" s="257"/>
      <c r="B72" s="106" t="s">
        <v>340</v>
      </c>
      <c r="C72" s="4" t="s">
        <v>729</v>
      </c>
      <c r="D72" s="3">
        <v>7</v>
      </c>
      <c r="E72" s="3">
        <v>200</v>
      </c>
      <c r="F72" s="3">
        <v>2</v>
      </c>
      <c r="G72" s="3">
        <f t="shared" si="4"/>
        <v>400</v>
      </c>
      <c r="H72" s="3">
        <f t="shared" si="5"/>
        <v>1400</v>
      </c>
      <c r="I72" s="3"/>
      <c r="J72" s="24" t="s">
        <v>1327</v>
      </c>
    </row>
    <row r="73" spans="1:10" ht="12.75">
      <c r="A73" s="257"/>
      <c r="B73" s="106" t="s">
        <v>340</v>
      </c>
      <c r="C73" s="4" t="s">
        <v>516</v>
      </c>
      <c r="D73" s="3">
        <v>10</v>
      </c>
      <c r="E73" s="3">
        <v>100</v>
      </c>
      <c r="F73" s="3">
        <v>2</v>
      </c>
      <c r="G73" s="3">
        <f t="shared" si="4"/>
        <v>200</v>
      </c>
      <c r="H73" s="3">
        <f t="shared" si="5"/>
        <v>1000</v>
      </c>
      <c r="I73" s="3"/>
      <c r="J73" s="24" t="s">
        <v>1327</v>
      </c>
    </row>
    <row r="74" spans="1:10" ht="12.75">
      <c r="A74" s="257"/>
      <c r="B74" s="106" t="s">
        <v>340</v>
      </c>
      <c r="C74" s="4" t="s">
        <v>517</v>
      </c>
      <c r="D74" s="3">
        <v>7</v>
      </c>
      <c r="E74" s="3">
        <v>300</v>
      </c>
      <c r="F74" s="3">
        <v>2</v>
      </c>
      <c r="G74" s="3">
        <f t="shared" si="4"/>
        <v>600</v>
      </c>
      <c r="H74" s="3">
        <f t="shared" si="5"/>
        <v>2100</v>
      </c>
      <c r="I74" s="3"/>
      <c r="J74" s="24" t="s">
        <v>1327</v>
      </c>
    </row>
    <row r="75" spans="1:10" ht="12.75">
      <c r="A75" s="257"/>
      <c r="B75" s="106" t="s">
        <v>340</v>
      </c>
      <c r="C75" s="4" t="s">
        <v>542</v>
      </c>
      <c r="D75" s="3">
        <v>5</v>
      </c>
      <c r="E75" s="3">
        <v>600</v>
      </c>
      <c r="F75" s="3">
        <v>2</v>
      </c>
      <c r="G75" s="3">
        <f t="shared" si="4"/>
        <v>1200</v>
      </c>
      <c r="H75" s="3">
        <f t="shared" si="5"/>
        <v>3000</v>
      </c>
      <c r="I75" s="3"/>
      <c r="J75" s="24" t="s">
        <v>1327</v>
      </c>
    </row>
    <row r="76" spans="1:10" ht="12.75">
      <c r="A76" s="257"/>
      <c r="B76" s="106" t="s">
        <v>340</v>
      </c>
      <c r="C76" s="4" t="s">
        <v>519</v>
      </c>
      <c r="D76" s="3">
        <v>8</v>
      </c>
      <c r="E76" s="3">
        <v>500</v>
      </c>
      <c r="F76" s="3">
        <v>2</v>
      </c>
      <c r="G76" s="3">
        <f t="shared" si="4"/>
        <v>1000</v>
      </c>
      <c r="H76" s="3">
        <f t="shared" si="5"/>
        <v>4000</v>
      </c>
      <c r="I76" s="3"/>
      <c r="J76" s="24" t="s">
        <v>1327</v>
      </c>
    </row>
    <row r="77" spans="1:10" ht="12.75">
      <c r="A77" s="257"/>
      <c r="B77" s="106" t="s">
        <v>340</v>
      </c>
      <c r="C77" s="4" t="s">
        <v>520</v>
      </c>
      <c r="D77" s="3">
        <v>7</v>
      </c>
      <c r="E77" s="3">
        <v>600</v>
      </c>
      <c r="F77" s="3">
        <v>2</v>
      </c>
      <c r="G77" s="3">
        <f t="shared" si="4"/>
        <v>1200</v>
      </c>
      <c r="H77" s="3">
        <f t="shared" si="5"/>
        <v>4200</v>
      </c>
      <c r="I77" s="3"/>
      <c r="J77" s="24" t="s">
        <v>1327</v>
      </c>
    </row>
    <row r="78" spans="1:10" ht="12.75">
      <c r="A78" s="257"/>
      <c r="B78" s="106" t="s">
        <v>340</v>
      </c>
      <c r="C78" s="4" t="s">
        <v>543</v>
      </c>
      <c r="D78" s="3">
        <v>10</v>
      </c>
      <c r="E78" s="3">
        <v>600</v>
      </c>
      <c r="F78" s="3">
        <v>2</v>
      </c>
      <c r="G78" s="3">
        <f t="shared" si="4"/>
        <v>1200</v>
      </c>
      <c r="H78" s="3">
        <f t="shared" si="5"/>
        <v>6000</v>
      </c>
      <c r="I78" s="3"/>
      <c r="J78" s="24" t="s">
        <v>1327</v>
      </c>
    </row>
    <row r="79" spans="1:10" ht="12.75">
      <c r="A79" s="257"/>
      <c r="B79" s="106" t="s">
        <v>340</v>
      </c>
      <c r="C79" s="4" t="s">
        <v>522</v>
      </c>
      <c r="D79" s="3">
        <v>7</v>
      </c>
      <c r="E79" s="3">
        <v>900</v>
      </c>
      <c r="F79" s="3">
        <v>2</v>
      </c>
      <c r="G79" s="3">
        <f t="shared" si="4"/>
        <v>1800</v>
      </c>
      <c r="H79" s="3">
        <f t="shared" si="5"/>
        <v>6300</v>
      </c>
      <c r="I79" s="3"/>
      <c r="J79" s="24" t="s">
        <v>1327</v>
      </c>
    </row>
    <row r="80" spans="1:10" ht="39">
      <c r="A80" s="257"/>
      <c r="B80" s="106" t="s">
        <v>340</v>
      </c>
      <c r="C80" s="4" t="s">
        <v>154</v>
      </c>
      <c r="D80" s="3">
        <v>4</v>
      </c>
      <c r="E80" s="3">
        <v>400</v>
      </c>
      <c r="F80" s="3">
        <v>2</v>
      </c>
      <c r="G80" s="3">
        <f t="shared" si="4"/>
        <v>800</v>
      </c>
      <c r="H80" s="3">
        <f t="shared" si="5"/>
        <v>1600</v>
      </c>
      <c r="I80" s="3"/>
      <c r="J80" s="24" t="s">
        <v>1327</v>
      </c>
    </row>
    <row r="81" spans="1:10" ht="12.75">
      <c r="A81" s="257"/>
      <c r="B81" s="106" t="s">
        <v>342</v>
      </c>
      <c r="C81" s="4" t="s">
        <v>1278</v>
      </c>
      <c r="D81" s="3">
        <v>5</v>
      </c>
      <c r="E81" s="3">
        <v>800</v>
      </c>
      <c r="F81" s="3">
        <v>2</v>
      </c>
      <c r="G81" s="3">
        <f t="shared" si="4"/>
        <v>1600</v>
      </c>
      <c r="H81" s="3">
        <f t="shared" si="5"/>
        <v>4000</v>
      </c>
      <c r="I81" s="3"/>
      <c r="J81" s="24" t="s">
        <v>1327</v>
      </c>
    </row>
    <row r="82" spans="1:10" ht="12.75">
      <c r="A82" s="257"/>
      <c r="B82" s="106" t="s">
        <v>342</v>
      </c>
      <c r="C82" s="4" t="s">
        <v>1279</v>
      </c>
      <c r="D82" s="3">
        <v>21.5</v>
      </c>
      <c r="E82" s="3">
        <v>400</v>
      </c>
      <c r="F82" s="3">
        <v>2</v>
      </c>
      <c r="G82" s="3">
        <f t="shared" si="4"/>
        <v>800</v>
      </c>
      <c r="H82" s="3">
        <f t="shared" si="5"/>
        <v>8600</v>
      </c>
      <c r="I82" s="3"/>
      <c r="J82" s="24" t="s">
        <v>1327</v>
      </c>
    </row>
    <row r="83" spans="1:10" ht="12.75">
      <c r="A83" s="257"/>
      <c r="B83" s="106" t="s">
        <v>342</v>
      </c>
      <c r="C83" s="4" t="s">
        <v>1280</v>
      </c>
      <c r="D83" s="3">
        <v>14</v>
      </c>
      <c r="E83" s="3">
        <v>600</v>
      </c>
      <c r="F83" s="3">
        <v>2</v>
      </c>
      <c r="G83" s="3">
        <f t="shared" si="4"/>
        <v>1200</v>
      </c>
      <c r="H83" s="3">
        <f t="shared" si="5"/>
        <v>8400</v>
      </c>
      <c r="I83" s="3"/>
      <c r="J83" s="24" t="s">
        <v>1327</v>
      </c>
    </row>
    <row r="84" spans="1:10" ht="12.75">
      <c r="A84" s="257"/>
      <c r="B84" s="106"/>
      <c r="C84" s="4" t="s">
        <v>1101</v>
      </c>
      <c r="D84" s="11"/>
      <c r="E84" s="11">
        <f>SUM(E57:E83)</f>
        <v>15000</v>
      </c>
      <c r="F84" s="11"/>
      <c r="G84" s="11">
        <f>SUM(G57:G83)</f>
        <v>38800</v>
      </c>
      <c r="H84" s="11">
        <f>SUM(H57:H83)</f>
        <v>147400</v>
      </c>
      <c r="I84" s="11"/>
      <c r="J84" s="117"/>
    </row>
    <row r="85" spans="1:10" ht="12.75">
      <c r="A85" s="257" t="s">
        <v>184</v>
      </c>
      <c r="B85" s="106" t="s">
        <v>340</v>
      </c>
      <c r="C85" s="4" t="s">
        <v>1277</v>
      </c>
      <c r="D85" s="3">
        <v>15</v>
      </c>
      <c r="E85" s="3">
        <v>3200</v>
      </c>
      <c r="F85" s="3">
        <v>4</v>
      </c>
      <c r="G85" s="3">
        <f>E85*F85</f>
        <v>12800</v>
      </c>
      <c r="H85" s="3">
        <f>D85*E85</f>
        <v>48000</v>
      </c>
      <c r="I85" s="3"/>
      <c r="J85" s="24" t="s">
        <v>1327</v>
      </c>
    </row>
    <row r="86" spans="1:10" ht="12.75">
      <c r="A86" s="257"/>
      <c r="B86" s="106" t="s">
        <v>340</v>
      </c>
      <c r="C86" s="4" t="s">
        <v>1281</v>
      </c>
      <c r="D86" s="3">
        <v>7.5</v>
      </c>
      <c r="E86" s="3">
        <v>800</v>
      </c>
      <c r="F86" s="3">
        <v>3</v>
      </c>
      <c r="G86" s="3">
        <f aca="true" t="shared" si="6" ref="G86:G92">E86*F86</f>
        <v>2400</v>
      </c>
      <c r="H86" s="3">
        <f aca="true" t="shared" si="7" ref="H86:H92">D86*E86</f>
        <v>6000</v>
      </c>
      <c r="I86" s="3"/>
      <c r="J86" s="24" t="s">
        <v>1327</v>
      </c>
    </row>
    <row r="87" spans="1:10" ht="26.25">
      <c r="A87" s="257"/>
      <c r="B87" s="106" t="s">
        <v>340</v>
      </c>
      <c r="C87" s="4" t="s">
        <v>730</v>
      </c>
      <c r="D87" s="3">
        <v>7</v>
      </c>
      <c r="E87" s="3">
        <v>400</v>
      </c>
      <c r="F87" s="3">
        <v>2</v>
      </c>
      <c r="G87" s="3">
        <f t="shared" si="6"/>
        <v>800</v>
      </c>
      <c r="H87" s="3">
        <f t="shared" si="7"/>
        <v>2800</v>
      </c>
      <c r="I87" s="3"/>
      <c r="J87" s="24" t="s">
        <v>1327</v>
      </c>
    </row>
    <row r="88" spans="1:10" ht="26.25">
      <c r="A88" s="257"/>
      <c r="B88" s="106" t="s">
        <v>340</v>
      </c>
      <c r="C88" s="4" t="s">
        <v>347</v>
      </c>
      <c r="D88" s="3">
        <v>7.5</v>
      </c>
      <c r="E88" s="3">
        <v>1200</v>
      </c>
      <c r="F88" s="3" t="s">
        <v>339</v>
      </c>
      <c r="G88" s="3">
        <v>3600</v>
      </c>
      <c r="H88" s="3">
        <f t="shared" si="7"/>
        <v>9000</v>
      </c>
      <c r="I88" s="3"/>
      <c r="J88" s="24" t="s">
        <v>1327</v>
      </c>
    </row>
    <row r="89" spans="1:10" ht="12.75">
      <c r="A89" s="257"/>
      <c r="B89" s="106" t="s">
        <v>342</v>
      </c>
      <c r="C89" s="4" t="s">
        <v>851</v>
      </c>
      <c r="D89" s="3">
        <v>7</v>
      </c>
      <c r="E89" s="3">
        <v>1300</v>
      </c>
      <c r="F89" s="3">
        <v>2</v>
      </c>
      <c r="G89" s="3">
        <f t="shared" si="6"/>
        <v>2600</v>
      </c>
      <c r="H89" s="3">
        <f t="shared" si="7"/>
        <v>9100</v>
      </c>
      <c r="I89" s="3"/>
      <c r="J89" s="24" t="s">
        <v>195</v>
      </c>
    </row>
    <row r="90" spans="1:10" ht="26.25">
      <c r="A90" s="257"/>
      <c r="B90" s="106" t="s">
        <v>342</v>
      </c>
      <c r="C90" s="4" t="s">
        <v>1671</v>
      </c>
      <c r="D90" s="3">
        <v>7</v>
      </c>
      <c r="E90" s="3">
        <v>300</v>
      </c>
      <c r="F90" s="3">
        <v>2</v>
      </c>
      <c r="G90" s="3">
        <f t="shared" si="6"/>
        <v>600</v>
      </c>
      <c r="H90" s="3">
        <f t="shared" si="7"/>
        <v>2100</v>
      </c>
      <c r="I90" s="3"/>
      <c r="J90" s="24" t="s">
        <v>1327</v>
      </c>
    </row>
    <row r="91" spans="1:10" ht="12.75">
      <c r="A91" s="257"/>
      <c r="B91" s="106" t="s">
        <v>342</v>
      </c>
      <c r="C91" s="4" t="s">
        <v>1036</v>
      </c>
      <c r="D91" s="3">
        <v>7</v>
      </c>
      <c r="E91" s="3">
        <v>900</v>
      </c>
      <c r="F91" s="3">
        <v>2</v>
      </c>
      <c r="G91" s="3">
        <f t="shared" si="6"/>
        <v>1800</v>
      </c>
      <c r="H91" s="3">
        <f t="shared" si="7"/>
        <v>6300</v>
      </c>
      <c r="I91" s="3"/>
      <c r="J91" s="24" t="s">
        <v>1327</v>
      </c>
    </row>
    <row r="92" spans="1:10" ht="12.75">
      <c r="A92" s="257"/>
      <c r="B92" s="106" t="s">
        <v>342</v>
      </c>
      <c r="C92" s="4" t="s">
        <v>1037</v>
      </c>
      <c r="D92" s="3">
        <v>7</v>
      </c>
      <c r="E92" s="3">
        <v>1000</v>
      </c>
      <c r="F92" s="3">
        <v>2</v>
      </c>
      <c r="G92" s="3">
        <f t="shared" si="6"/>
        <v>2000</v>
      </c>
      <c r="H92" s="3">
        <f t="shared" si="7"/>
        <v>7000</v>
      </c>
      <c r="I92" s="3"/>
      <c r="J92" s="24" t="s">
        <v>1327</v>
      </c>
    </row>
    <row r="93" spans="1:10" ht="12.75">
      <c r="A93" s="257"/>
      <c r="B93" s="106"/>
      <c r="C93" s="4" t="s">
        <v>1101</v>
      </c>
      <c r="D93" s="11"/>
      <c r="E93" s="11">
        <f>SUM(E85:E92)</f>
        <v>9100</v>
      </c>
      <c r="F93" s="11"/>
      <c r="G93" s="11">
        <f>SUM(G85:G92)</f>
        <v>26600</v>
      </c>
      <c r="H93" s="11">
        <f>SUM(H85:H92)</f>
        <v>90300</v>
      </c>
      <c r="I93" s="3"/>
      <c r="J93" s="24"/>
    </row>
    <row r="94" spans="1:10" ht="12.75">
      <c r="A94" s="257" t="s">
        <v>183</v>
      </c>
      <c r="B94" s="106" t="s">
        <v>340</v>
      </c>
      <c r="C94" s="4" t="s">
        <v>1282</v>
      </c>
      <c r="D94" s="3">
        <v>15</v>
      </c>
      <c r="E94" s="3">
        <v>1800</v>
      </c>
      <c r="F94" s="3">
        <v>4</v>
      </c>
      <c r="G94" s="3">
        <f>E94*F94</f>
        <v>7200</v>
      </c>
      <c r="H94" s="3">
        <f>D94*E94</f>
        <v>27000</v>
      </c>
      <c r="I94" s="3"/>
      <c r="J94" s="24" t="s">
        <v>1327</v>
      </c>
    </row>
    <row r="95" spans="1:10" ht="12.75">
      <c r="A95" s="257"/>
      <c r="B95" s="106" t="s">
        <v>340</v>
      </c>
      <c r="C95" s="4" t="s">
        <v>1283</v>
      </c>
      <c r="D95" s="3">
        <v>8.15</v>
      </c>
      <c r="E95" s="3">
        <v>1100</v>
      </c>
      <c r="F95" s="3">
        <v>2</v>
      </c>
      <c r="G95" s="3">
        <f>E95*F95</f>
        <v>2200</v>
      </c>
      <c r="H95" s="3">
        <f>D95*E95</f>
        <v>8965</v>
      </c>
      <c r="I95" s="3"/>
      <c r="J95" s="24" t="s">
        <v>1327</v>
      </c>
    </row>
    <row r="96" spans="1:10" ht="12.75">
      <c r="A96" s="257"/>
      <c r="B96" s="106" t="s">
        <v>340</v>
      </c>
      <c r="C96" s="4" t="s">
        <v>1284</v>
      </c>
      <c r="D96" s="3">
        <v>7</v>
      </c>
      <c r="E96" s="3">
        <v>1100</v>
      </c>
      <c r="F96" s="3">
        <v>2</v>
      </c>
      <c r="G96" s="3">
        <f>E96*F96</f>
        <v>2200</v>
      </c>
      <c r="H96" s="3">
        <f>D96*E96</f>
        <v>7700</v>
      </c>
      <c r="I96" s="3"/>
      <c r="J96" s="24" t="s">
        <v>1327</v>
      </c>
    </row>
    <row r="97" spans="1:10" ht="12.75">
      <c r="A97" s="257"/>
      <c r="B97" s="106" t="s">
        <v>340</v>
      </c>
      <c r="C97" s="4" t="s">
        <v>850</v>
      </c>
      <c r="D97" s="3">
        <v>7.5</v>
      </c>
      <c r="E97" s="3">
        <v>500</v>
      </c>
      <c r="F97" s="3">
        <v>2</v>
      </c>
      <c r="G97" s="3">
        <f>E97*F97</f>
        <v>1000</v>
      </c>
      <c r="H97" s="3">
        <f>D97*E97</f>
        <v>3750</v>
      </c>
      <c r="I97" s="3"/>
      <c r="J97" s="24" t="s">
        <v>1327</v>
      </c>
    </row>
    <row r="98" spans="1:10" ht="39">
      <c r="A98" s="257"/>
      <c r="B98" s="106" t="s">
        <v>342</v>
      </c>
      <c r="C98" s="4" t="s">
        <v>348</v>
      </c>
      <c r="D98" s="3">
        <v>7</v>
      </c>
      <c r="E98" s="3">
        <v>1300</v>
      </c>
      <c r="F98" s="3">
        <v>2</v>
      </c>
      <c r="G98" s="3">
        <f>E98*F98</f>
        <v>2600</v>
      </c>
      <c r="H98" s="3">
        <f>D98*E98</f>
        <v>9100</v>
      </c>
      <c r="I98" s="3"/>
      <c r="J98" s="24" t="s">
        <v>1327</v>
      </c>
    </row>
    <row r="99" spans="1:10" ht="12.75">
      <c r="A99" s="257"/>
      <c r="B99" s="106"/>
      <c r="C99" s="4" t="s">
        <v>1101</v>
      </c>
      <c r="D99" s="11"/>
      <c r="E99" s="11">
        <f>SUM(E94:E98)</f>
        <v>5800</v>
      </c>
      <c r="F99" s="11"/>
      <c r="G99" s="11">
        <f>SUM(G94:G98)</f>
        <v>15200</v>
      </c>
      <c r="H99" s="11">
        <f>SUM(H94:H98)</f>
        <v>56515</v>
      </c>
      <c r="I99" s="11"/>
      <c r="J99" s="117"/>
    </row>
    <row r="100" spans="1:10" ht="26.25">
      <c r="A100" s="257"/>
      <c r="B100" s="106" t="s">
        <v>342</v>
      </c>
      <c r="C100" s="4" t="s">
        <v>1214</v>
      </c>
      <c r="D100" s="3">
        <v>10.5</v>
      </c>
      <c r="E100" s="3">
        <v>3400</v>
      </c>
      <c r="F100" s="3">
        <v>2</v>
      </c>
      <c r="G100" s="3">
        <f>E100*F100</f>
        <v>6800</v>
      </c>
      <c r="H100" s="3">
        <f>D100*E100</f>
        <v>35700</v>
      </c>
      <c r="I100" s="3"/>
      <c r="J100" s="24" t="s">
        <v>1327</v>
      </c>
    </row>
    <row r="101" spans="1:10" ht="26.25">
      <c r="A101" s="257" t="s">
        <v>182</v>
      </c>
      <c r="B101" s="106" t="s">
        <v>342</v>
      </c>
      <c r="C101" s="4" t="s">
        <v>1100</v>
      </c>
      <c r="D101" s="3">
        <v>14</v>
      </c>
      <c r="E101" s="3">
        <v>3000</v>
      </c>
      <c r="F101" s="3">
        <v>4</v>
      </c>
      <c r="G101" s="3">
        <f aca="true" t="shared" si="8" ref="G101:G109">E101*F101</f>
        <v>12000</v>
      </c>
      <c r="H101" s="3">
        <f aca="true" t="shared" si="9" ref="H101:H109">D101*E101</f>
        <v>42000</v>
      </c>
      <c r="I101" s="3"/>
      <c r="J101" s="24" t="s">
        <v>1327</v>
      </c>
    </row>
    <row r="102" spans="1:10" ht="12.75">
      <c r="A102" s="257"/>
      <c r="B102" s="106" t="s">
        <v>342</v>
      </c>
      <c r="C102" s="4" t="s">
        <v>514</v>
      </c>
      <c r="D102" s="3">
        <v>10</v>
      </c>
      <c r="E102" s="3">
        <v>400</v>
      </c>
      <c r="F102" s="3">
        <v>2</v>
      </c>
      <c r="G102" s="3">
        <f t="shared" si="8"/>
        <v>800</v>
      </c>
      <c r="H102" s="3">
        <f t="shared" si="9"/>
        <v>4000</v>
      </c>
      <c r="I102" s="3"/>
      <c r="J102" s="24" t="s">
        <v>1327</v>
      </c>
    </row>
    <row r="103" spans="1:10" ht="12.75">
      <c r="A103" s="257"/>
      <c r="B103" s="106" t="s">
        <v>340</v>
      </c>
      <c r="C103" s="4" t="s">
        <v>1038</v>
      </c>
      <c r="D103" s="3">
        <v>15</v>
      </c>
      <c r="E103" s="3">
        <v>900</v>
      </c>
      <c r="F103" s="3">
        <v>4</v>
      </c>
      <c r="G103" s="3">
        <f t="shared" si="8"/>
        <v>3600</v>
      </c>
      <c r="H103" s="3">
        <f t="shared" si="9"/>
        <v>13500</v>
      </c>
      <c r="I103" s="3"/>
      <c r="J103" s="24" t="s">
        <v>1327</v>
      </c>
    </row>
    <row r="104" spans="1:10" ht="12.75">
      <c r="A104" s="257"/>
      <c r="B104" s="106" t="s">
        <v>340</v>
      </c>
      <c r="C104" s="4" t="s">
        <v>1039</v>
      </c>
      <c r="D104" s="3">
        <v>14</v>
      </c>
      <c r="E104" s="3">
        <v>2900</v>
      </c>
      <c r="F104" s="3">
        <v>4</v>
      </c>
      <c r="G104" s="3">
        <f t="shared" si="8"/>
        <v>11600</v>
      </c>
      <c r="H104" s="3">
        <f t="shared" si="9"/>
        <v>40600</v>
      </c>
      <c r="I104" s="3"/>
      <c r="J104" s="24" t="s">
        <v>195</v>
      </c>
    </row>
    <row r="105" spans="1:10" ht="39">
      <c r="A105" s="257"/>
      <c r="B105" s="106" t="s">
        <v>340</v>
      </c>
      <c r="C105" s="4" t="s">
        <v>343</v>
      </c>
      <c r="D105" s="3">
        <v>9</v>
      </c>
      <c r="E105" s="3">
        <v>1300</v>
      </c>
      <c r="F105" s="3" t="s">
        <v>339</v>
      </c>
      <c r="G105" s="3">
        <v>3600</v>
      </c>
      <c r="H105" s="3">
        <f t="shared" si="9"/>
        <v>11700</v>
      </c>
      <c r="I105" s="3"/>
      <c r="J105" s="24" t="s">
        <v>1327</v>
      </c>
    </row>
    <row r="106" spans="1:10" ht="38.25" customHeight="1">
      <c r="A106" s="257"/>
      <c r="B106" s="106" t="s">
        <v>340</v>
      </c>
      <c r="C106" s="4" t="s">
        <v>1440</v>
      </c>
      <c r="D106" s="3">
        <v>10</v>
      </c>
      <c r="E106" s="3">
        <v>2600</v>
      </c>
      <c r="F106" s="3">
        <v>4</v>
      </c>
      <c r="G106" s="3">
        <f t="shared" si="8"/>
        <v>10400</v>
      </c>
      <c r="H106" s="3">
        <f t="shared" si="9"/>
        <v>26000</v>
      </c>
      <c r="I106" s="3"/>
      <c r="J106" s="24" t="s">
        <v>1327</v>
      </c>
    </row>
    <row r="107" spans="1:10" ht="26.25">
      <c r="A107" s="257"/>
      <c r="B107" s="106" t="s">
        <v>340</v>
      </c>
      <c r="C107" s="54" t="s">
        <v>1780</v>
      </c>
      <c r="D107" s="190">
        <v>7</v>
      </c>
      <c r="E107" s="190">
        <v>140</v>
      </c>
      <c r="F107" s="190">
        <v>1</v>
      </c>
      <c r="G107" s="190">
        <f t="shared" si="8"/>
        <v>140</v>
      </c>
      <c r="H107" s="190">
        <f t="shared" si="9"/>
        <v>980</v>
      </c>
      <c r="I107" s="190"/>
      <c r="J107" s="221" t="s">
        <v>1327</v>
      </c>
    </row>
    <row r="108" spans="1:10" ht="27" customHeight="1">
      <c r="A108" s="257"/>
      <c r="B108" s="106" t="s">
        <v>341</v>
      </c>
      <c r="C108" s="4" t="s">
        <v>1439</v>
      </c>
      <c r="D108" s="3">
        <v>10</v>
      </c>
      <c r="E108" s="3">
        <v>250</v>
      </c>
      <c r="F108" s="3">
        <v>4</v>
      </c>
      <c r="G108" s="3">
        <f t="shared" si="8"/>
        <v>1000</v>
      </c>
      <c r="H108" s="3">
        <f t="shared" si="9"/>
        <v>2500</v>
      </c>
      <c r="I108" s="3"/>
      <c r="J108" s="24" t="s">
        <v>1327</v>
      </c>
    </row>
    <row r="109" spans="1:10" ht="39" customHeight="1">
      <c r="A109" s="257"/>
      <c r="B109" s="106" t="s">
        <v>341</v>
      </c>
      <c r="C109" s="4" t="s">
        <v>223</v>
      </c>
      <c r="D109" s="3">
        <v>6</v>
      </c>
      <c r="E109" s="3">
        <v>800</v>
      </c>
      <c r="F109" s="3">
        <v>2</v>
      </c>
      <c r="G109" s="3">
        <f t="shared" si="8"/>
        <v>1600</v>
      </c>
      <c r="H109" s="3">
        <f t="shared" si="9"/>
        <v>4800</v>
      </c>
      <c r="I109" s="3"/>
      <c r="J109" s="24" t="s">
        <v>1327</v>
      </c>
    </row>
    <row r="110" spans="1:10" ht="39.75" customHeight="1">
      <c r="A110" s="257"/>
      <c r="B110" s="106"/>
      <c r="C110" s="4" t="s">
        <v>1101</v>
      </c>
      <c r="D110" s="11"/>
      <c r="E110" s="11">
        <f>SUM(E100:E109)</f>
        <v>15690</v>
      </c>
      <c r="F110" s="11"/>
      <c r="G110" s="11">
        <f>SUM(G100:G109)</f>
        <v>51540</v>
      </c>
      <c r="H110" s="11">
        <f>SUM(H100:H109)</f>
        <v>181780</v>
      </c>
      <c r="I110" s="11"/>
      <c r="J110" s="117"/>
    </row>
    <row r="111" spans="1:10" ht="12.75">
      <c r="A111" s="257"/>
      <c r="B111" s="106" t="s">
        <v>340</v>
      </c>
      <c r="C111" s="4" t="s">
        <v>1326</v>
      </c>
      <c r="D111" s="3">
        <v>9</v>
      </c>
      <c r="E111" s="3">
        <v>1300</v>
      </c>
      <c r="F111" s="3">
        <v>2</v>
      </c>
      <c r="G111" s="3">
        <f>E111*F111</f>
        <v>2600</v>
      </c>
      <c r="H111" s="3">
        <f>D111*E111</f>
        <v>11700</v>
      </c>
      <c r="I111" s="3"/>
      <c r="J111" s="24" t="s">
        <v>1327</v>
      </c>
    </row>
    <row r="112" spans="1:10" ht="26.25">
      <c r="A112" s="257" t="s">
        <v>181</v>
      </c>
      <c r="B112" s="106" t="s">
        <v>340</v>
      </c>
      <c r="C112" s="4" t="s">
        <v>731</v>
      </c>
      <c r="D112" s="3">
        <v>9</v>
      </c>
      <c r="E112" s="3">
        <v>3100</v>
      </c>
      <c r="F112" s="3">
        <v>2</v>
      </c>
      <c r="G112" s="3">
        <f aca="true" t="shared" si="10" ref="G112:G121">E112*F112</f>
        <v>6200</v>
      </c>
      <c r="H112" s="3">
        <f aca="true" t="shared" si="11" ref="H112:H121">D112*E112</f>
        <v>27900</v>
      </c>
      <c r="I112" s="3"/>
      <c r="J112" s="24" t="s">
        <v>195</v>
      </c>
    </row>
    <row r="113" spans="1:10" ht="12.75">
      <c r="A113" s="257"/>
      <c r="B113" s="106" t="s">
        <v>340</v>
      </c>
      <c r="C113" s="4" t="s">
        <v>732</v>
      </c>
      <c r="D113" s="3">
        <v>5</v>
      </c>
      <c r="E113" s="3">
        <v>700</v>
      </c>
      <c r="F113" s="3">
        <v>2</v>
      </c>
      <c r="G113" s="3">
        <f t="shared" si="10"/>
        <v>1400</v>
      </c>
      <c r="H113" s="3">
        <f t="shared" si="11"/>
        <v>3500</v>
      </c>
      <c r="I113" s="3"/>
      <c r="J113" s="24" t="s">
        <v>195</v>
      </c>
    </row>
    <row r="114" spans="1:10" ht="39">
      <c r="A114" s="257"/>
      <c r="B114" s="106" t="s">
        <v>340</v>
      </c>
      <c r="C114" s="4" t="s">
        <v>1215</v>
      </c>
      <c r="D114" s="3">
        <v>9</v>
      </c>
      <c r="E114" s="3">
        <v>1200</v>
      </c>
      <c r="F114" s="3">
        <v>2</v>
      </c>
      <c r="G114" s="3">
        <f t="shared" si="10"/>
        <v>2400</v>
      </c>
      <c r="H114" s="3">
        <f t="shared" si="11"/>
        <v>10800</v>
      </c>
      <c r="I114" s="3"/>
      <c r="J114" s="24" t="s">
        <v>195</v>
      </c>
    </row>
    <row r="115" spans="1:10" ht="39">
      <c r="A115" s="257"/>
      <c r="B115" s="106" t="s">
        <v>340</v>
      </c>
      <c r="C115" s="4" t="s">
        <v>1216</v>
      </c>
      <c r="D115" s="3">
        <v>7</v>
      </c>
      <c r="E115" s="3">
        <v>1900</v>
      </c>
      <c r="F115" s="3">
        <v>2</v>
      </c>
      <c r="G115" s="3">
        <f t="shared" si="10"/>
        <v>3800</v>
      </c>
      <c r="H115" s="3">
        <f t="shared" si="11"/>
        <v>13300</v>
      </c>
      <c r="I115" s="3"/>
      <c r="J115" s="24" t="s">
        <v>195</v>
      </c>
    </row>
    <row r="116" spans="1:10" ht="26.25">
      <c r="A116" s="257"/>
      <c r="B116" s="106" t="s">
        <v>340</v>
      </c>
      <c r="C116" s="4" t="s">
        <v>1217</v>
      </c>
      <c r="D116" s="3">
        <v>7</v>
      </c>
      <c r="E116" s="3">
        <v>3500</v>
      </c>
      <c r="F116" s="3">
        <v>2</v>
      </c>
      <c r="G116" s="3">
        <f t="shared" si="10"/>
        <v>7000</v>
      </c>
      <c r="H116" s="3">
        <f t="shared" si="11"/>
        <v>24500</v>
      </c>
      <c r="I116" s="3"/>
      <c r="J116" s="24" t="s">
        <v>195</v>
      </c>
    </row>
    <row r="117" spans="1:10" ht="30" customHeight="1">
      <c r="A117" s="257"/>
      <c r="B117" s="106" t="s">
        <v>340</v>
      </c>
      <c r="C117" s="4" t="s">
        <v>733</v>
      </c>
      <c r="D117" s="3">
        <v>5.5</v>
      </c>
      <c r="E117" s="3">
        <v>1300</v>
      </c>
      <c r="F117" s="3">
        <v>2</v>
      </c>
      <c r="G117" s="3">
        <f t="shared" si="10"/>
        <v>2600</v>
      </c>
      <c r="H117" s="3">
        <f t="shared" si="11"/>
        <v>7150</v>
      </c>
      <c r="I117" s="3"/>
      <c r="J117" s="24" t="s">
        <v>195</v>
      </c>
    </row>
    <row r="118" spans="1:10" ht="12.75">
      <c r="A118" s="257"/>
      <c r="B118" s="106" t="s">
        <v>340</v>
      </c>
      <c r="C118" s="4" t="s">
        <v>734</v>
      </c>
      <c r="D118" s="3">
        <v>5</v>
      </c>
      <c r="E118" s="3">
        <v>200</v>
      </c>
      <c r="F118" s="3">
        <v>2</v>
      </c>
      <c r="G118" s="3">
        <f t="shared" si="10"/>
        <v>400</v>
      </c>
      <c r="H118" s="3">
        <f t="shared" si="11"/>
        <v>1000</v>
      </c>
      <c r="I118" s="3"/>
      <c r="J118" s="24" t="s">
        <v>1327</v>
      </c>
    </row>
    <row r="119" spans="1:10" ht="26.25">
      <c r="A119" s="257"/>
      <c r="B119" s="106" t="s">
        <v>342</v>
      </c>
      <c r="C119" s="4" t="s">
        <v>737</v>
      </c>
      <c r="D119" s="3">
        <v>7</v>
      </c>
      <c r="E119" s="3">
        <v>2800</v>
      </c>
      <c r="F119" s="3">
        <v>2</v>
      </c>
      <c r="G119" s="3">
        <f t="shared" si="10"/>
        <v>5600</v>
      </c>
      <c r="H119" s="3">
        <f t="shared" si="11"/>
        <v>19600</v>
      </c>
      <c r="I119" s="3"/>
      <c r="J119" s="24" t="s">
        <v>195</v>
      </c>
    </row>
    <row r="120" spans="1:10" ht="26.25">
      <c r="A120" s="257"/>
      <c r="B120" s="106" t="s">
        <v>342</v>
      </c>
      <c r="C120" s="4" t="s">
        <v>735</v>
      </c>
      <c r="D120" s="3">
        <v>7</v>
      </c>
      <c r="E120" s="3">
        <v>3800</v>
      </c>
      <c r="F120" s="3">
        <v>2</v>
      </c>
      <c r="G120" s="3">
        <f t="shared" si="10"/>
        <v>7600</v>
      </c>
      <c r="H120" s="3">
        <f t="shared" si="11"/>
        <v>26600</v>
      </c>
      <c r="I120" s="3"/>
      <c r="J120" s="24" t="s">
        <v>195</v>
      </c>
    </row>
    <row r="121" spans="1:10" ht="17.25" customHeight="1">
      <c r="A121" s="257"/>
      <c r="B121" s="106" t="s">
        <v>340</v>
      </c>
      <c r="C121" s="4" t="s">
        <v>496</v>
      </c>
      <c r="D121" s="3">
        <v>8</v>
      </c>
      <c r="E121" s="3">
        <v>2300</v>
      </c>
      <c r="F121" s="3">
        <v>2</v>
      </c>
      <c r="G121" s="3">
        <f t="shared" si="10"/>
        <v>4600</v>
      </c>
      <c r="H121" s="3">
        <f t="shared" si="11"/>
        <v>18400</v>
      </c>
      <c r="I121" s="3"/>
      <c r="J121" s="24" t="s">
        <v>195</v>
      </c>
    </row>
    <row r="122" spans="1:10" ht="12.75">
      <c r="A122" s="257"/>
      <c r="B122" s="106"/>
      <c r="C122" s="4" t="s">
        <v>1101</v>
      </c>
      <c r="D122" s="11"/>
      <c r="E122" s="11">
        <f>SUM(E111:E121)</f>
        <v>22100</v>
      </c>
      <c r="F122" s="11"/>
      <c r="G122" s="11">
        <f>SUM(G111:G121)</f>
        <v>44200</v>
      </c>
      <c r="H122" s="11">
        <f>SUM(H111:H121)</f>
        <v>164450</v>
      </c>
      <c r="I122" s="11"/>
      <c r="J122" s="117"/>
    </row>
    <row r="123" spans="1:10" ht="12.75">
      <c r="A123" s="257"/>
      <c r="B123" s="106" t="s">
        <v>340</v>
      </c>
      <c r="C123" s="4" t="s">
        <v>738</v>
      </c>
      <c r="D123" s="3">
        <v>9</v>
      </c>
      <c r="E123" s="3">
        <v>700</v>
      </c>
      <c r="F123" s="3">
        <v>2</v>
      </c>
      <c r="G123" s="3">
        <f>E123*F123</f>
        <v>1400</v>
      </c>
      <c r="H123" s="3">
        <f>D123*E123</f>
        <v>6300</v>
      </c>
      <c r="I123" s="3"/>
      <c r="J123" s="24" t="s">
        <v>1327</v>
      </c>
    </row>
    <row r="124" spans="1:10" ht="12.75">
      <c r="A124" s="259" t="s">
        <v>180</v>
      </c>
      <c r="B124" s="106" t="s">
        <v>340</v>
      </c>
      <c r="C124" s="4" t="s">
        <v>627</v>
      </c>
      <c r="D124" s="3">
        <v>15</v>
      </c>
      <c r="E124" s="3">
        <v>700</v>
      </c>
      <c r="F124" s="3">
        <v>2</v>
      </c>
      <c r="G124" s="3">
        <f aca="true" t="shared" si="12" ref="G124:G134">E124*F124</f>
        <v>1400</v>
      </c>
      <c r="H124" s="3">
        <f aca="true" t="shared" si="13" ref="H124:H134">D124*E124</f>
        <v>10500</v>
      </c>
      <c r="I124" s="3"/>
      <c r="J124" s="24" t="s">
        <v>1327</v>
      </c>
    </row>
    <row r="125" spans="1:10" ht="12.75">
      <c r="A125" s="260"/>
      <c r="B125" s="106" t="s">
        <v>340</v>
      </c>
      <c r="C125" s="4" t="s">
        <v>1252</v>
      </c>
      <c r="D125" s="3">
        <v>7.5</v>
      </c>
      <c r="E125" s="3">
        <v>400</v>
      </c>
      <c r="F125" s="3">
        <v>2</v>
      </c>
      <c r="G125" s="3">
        <f t="shared" si="12"/>
        <v>800</v>
      </c>
      <c r="H125" s="3">
        <f t="shared" si="13"/>
        <v>3000</v>
      </c>
      <c r="I125" s="3"/>
      <c r="J125" s="24" t="s">
        <v>1327</v>
      </c>
    </row>
    <row r="126" spans="1:10" ht="26.25">
      <c r="A126" s="260"/>
      <c r="B126" s="106" t="s">
        <v>340</v>
      </c>
      <c r="C126" s="4" t="s">
        <v>1218</v>
      </c>
      <c r="D126" s="3">
        <v>18</v>
      </c>
      <c r="E126" s="3">
        <v>700</v>
      </c>
      <c r="F126" s="3">
        <v>4</v>
      </c>
      <c r="G126" s="3">
        <f t="shared" si="12"/>
        <v>2800</v>
      </c>
      <c r="H126" s="3">
        <f t="shared" si="13"/>
        <v>12600</v>
      </c>
      <c r="I126" s="3"/>
      <c r="J126" s="24" t="s">
        <v>1327</v>
      </c>
    </row>
    <row r="127" spans="1:10" ht="26.25">
      <c r="A127" s="260"/>
      <c r="B127" s="106" t="s">
        <v>340</v>
      </c>
      <c r="C127" s="4" t="s">
        <v>1219</v>
      </c>
      <c r="D127" s="3">
        <v>8</v>
      </c>
      <c r="E127" s="3">
        <v>500</v>
      </c>
      <c r="F127" s="3">
        <v>2</v>
      </c>
      <c r="G127" s="3">
        <f t="shared" si="12"/>
        <v>1000</v>
      </c>
      <c r="H127" s="3">
        <f t="shared" si="13"/>
        <v>4000</v>
      </c>
      <c r="I127" s="3"/>
      <c r="J127" s="24" t="s">
        <v>1327</v>
      </c>
    </row>
    <row r="128" spans="1:10" ht="12.75">
      <c r="A128" s="260"/>
      <c r="B128" s="106" t="s">
        <v>340</v>
      </c>
      <c r="C128" s="4" t="s">
        <v>739</v>
      </c>
      <c r="D128" s="3">
        <v>13</v>
      </c>
      <c r="E128" s="3">
        <v>1800</v>
      </c>
      <c r="F128" s="3">
        <v>4</v>
      </c>
      <c r="G128" s="3">
        <f t="shared" si="12"/>
        <v>7200</v>
      </c>
      <c r="H128" s="3">
        <f t="shared" si="13"/>
        <v>23400</v>
      </c>
      <c r="I128" s="3"/>
      <c r="J128" s="24" t="s">
        <v>1327</v>
      </c>
    </row>
    <row r="129" spans="1:10" ht="12.75">
      <c r="A129" s="260"/>
      <c r="B129" s="106" t="s">
        <v>340</v>
      </c>
      <c r="C129" s="4" t="s">
        <v>852</v>
      </c>
      <c r="D129" s="3">
        <v>10</v>
      </c>
      <c r="E129" s="3">
        <v>1400</v>
      </c>
      <c r="F129" s="3">
        <v>2</v>
      </c>
      <c r="G129" s="3">
        <f t="shared" si="12"/>
        <v>2800</v>
      </c>
      <c r="H129" s="3">
        <f t="shared" si="13"/>
        <v>14000</v>
      </c>
      <c r="I129" s="3"/>
      <c r="J129" s="24" t="s">
        <v>1327</v>
      </c>
    </row>
    <row r="130" spans="1:10" ht="26.25">
      <c r="A130" s="260"/>
      <c r="B130" s="106" t="s">
        <v>342</v>
      </c>
      <c r="C130" s="4" t="s">
        <v>214</v>
      </c>
      <c r="D130" s="3">
        <v>10</v>
      </c>
      <c r="E130" s="3">
        <v>1000</v>
      </c>
      <c r="F130" s="3">
        <v>2</v>
      </c>
      <c r="G130" s="3">
        <f t="shared" si="12"/>
        <v>2000</v>
      </c>
      <c r="H130" s="3">
        <f t="shared" si="13"/>
        <v>10000</v>
      </c>
      <c r="I130" s="3"/>
      <c r="J130" s="24" t="s">
        <v>1327</v>
      </c>
    </row>
    <row r="131" spans="1:10" ht="26.25">
      <c r="A131" s="260"/>
      <c r="B131" s="106" t="s">
        <v>342</v>
      </c>
      <c r="C131" s="4" t="s">
        <v>1220</v>
      </c>
      <c r="D131" s="3">
        <v>18</v>
      </c>
      <c r="E131" s="3">
        <v>2200</v>
      </c>
      <c r="F131" s="3">
        <v>4</v>
      </c>
      <c r="G131" s="3">
        <f t="shared" si="12"/>
        <v>8800</v>
      </c>
      <c r="H131" s="3">
        <f t="shared" si="13"/>
        <v>39600</v>
      </c>
      <c r="I131" s="3"/>
      <c r="J131" s="24" t="s">
        <v>1327</v>
      </c>
    </row>
    <row r="132" spans="1:10" ht="12.75">
      <c r="A132" s="260"/>
      <c r="B132" s="106" t="s">
        <v>342</v>
      </c>
      <c r="C132" s="4" t="s">
        <v>686</v>
      </c>
      <c r="D132" s="3">
        <v>14</v>
      </c>
      <c r="E132" s="3">
        <v>700</v>
      </c>
      <c r="F132" s="3">
        <v>2</v>
      </c>
      <c r="G132" s="3">
        <f t="shared" si="12"/>
        <v>1400</v>
      </c>
      <c r="H132" s="3">
        <f t="shared" si="13"/>
        <v>9800</v>
      </c>
      <c r="I132" s="3"/>
      <c r="J132" s="24" t="s">
        <v>1327</v>
      </c>
    </row>
    <row r="133" spans="1:10" ht="12.75">
      <c r="A133" s="260"/>
      <c r="B133" s="106" t="s">
        <v>342</v>
      </c>
      <c r="C133" s="4" t="s">
        <v>1258</v>
      </c>
      <c r="D133" s="3">
        <v>7.5</v>
      </c>
      <c r="E133" s="3">
        <v>700</v>
      </c>
      <c r="F133" s="3">
        <v>2</v>
      </c>
      <c r="G133" s="3">
        <f t="shared" si="12"/>
        <v>1400</v>
      </c>
      <c r="H133" s="3">
        <f t="shared" si="13"/>
        <v>5250</v>
      </c>
      <c r="I133" s="3"/>
      <c r="J133" s="24" t="s">
        <v>1327</v>
      </c>
    </row>
    <row r="134" spans="1:10" ht="26.25">
      <c r="A134" s="260"/>
      <c r="B134" s="106" t="s">
        <v>342</v>
      </c>
      <c r="C134" s="4" t="s">
        <v>740</v>
      </c>
      <c r="D134" s="3">
        <v>8</v>
      </c>
      <c r="E134" s="3">
        <v>3000</v>
      </c>
      <c r="F134" s="3">
        <v>2</v>
      </c>
      <c r="G134" s="3">
        <f t="shared" si="12"/>
        <v>6000</v>
      </c>
      <c r="H134" s="3">
        <f t="shared" si="13"/>
        <v>24000</v>
      </c>
      <c r="I134" s="3"/>
      <c r="J134" s="24" t="s">
        <v>1327</v>
      </c>
    </row>
    <row r="135" spans="1:10" ht="12.75">
      <c r="A135" s="260"/>
      <c r="B135" s="106"/>
      <c r="C135" s="4" t="s">
        <v>1101</v>
      </c>
      <c r="D135" s="11"/>
      <c r="E135" s="11">
        <f>SUM(E123:E134)</f>
        <v>13800</v>
      </c>
      <c r="F135" s="11"/>
      <c r="G135" s="11">
        <f>SUM(G123:G134)</f>
        <v>37000</v>
      </c>
      <c r="H135" s="11">
        <f>SUM(H123:H134)</f>
        <v>162450</v>
      </c>
      <c r="I135" s="11"/>
      <c r="J135" s="117"/>
    </row>
    <row r="136" spans="1:10" ht="26.25">
      <c r="A136" s="261"/>
      <c r="B136" s="106" t="s">
        <v>340</v>
      </c>
      <c r="C136" s="4" t="s">
        <v>1221</v>
      </c>
      <c r="D136" s="3">
        <v>14</v>
      </c>
      <c r="E136" s="3">
        <v>1800</v>
      </c>
      <c r="F136" s="3">
        <v>4</v>
      </c>
      <c r="G136" s="3">
        <f>E136*F136</f>
        <v>7200</v>
      </c>
      <c r="H136" s="3">
        <f>D136*E136</f>
        <v>25200</v>
      </c>
      <c r="I136" s="3"/>
      <c r="J136" s="24" t="s">
        <v>1327</v>
      </c>
    </row>
    <row r="137" spans="1:10" ht="12.75">
      <c r="A137" s="257" t="s">
        <v>179</v>
      </c>
      <c r="B137" s="106" t="s">
        <v>340</v>
      </c>
      <c r="C137" s="4" t="s">
        <v>1253</v>
      </c>
      <c r="D137" s="3">
        <v>14</v>
      </c>
      <c r="E137" s="3">
        <v>4200</v>
      </c>
      <c r="F137" s="3">
        <v>4</v>
      </c>
      <c r="G137" s="3">
        <f aca="true" t="shared" si="14" ref="G137:G144">E137*F137</f>
        <v>16800</v>
      </c>
      <c r="H137" s="3">
        <f aca="true" t="shared" si="15" ref="H137:H144">D137*E137</f>
        <v>58800</v>
      </c>
      <c r="I137" s="3"/>
      <c r="J137" s="24" t="s">
        <v>195</v>
      </c>
    </row>
    <row r="138" spans="1:10" ht="26.25">
      <c r="A138" s="257"/>
      <c r="B138" s="106" t="s">
        <v>340</v>
      </c>
      <c r="C138" s="4" t="s">
        <v>349</v>
      </c>
      <c r="D138" s="3">
        <v>7.5</v>
      </c>
      <c r="E138" s="3">
        <v>500</v>
      </c>
      <c r="F138" s="3">
        <v>2</v>
      </c>
      <c r="G138" s="3">
        <f t="shared" si="14"/>
        <v>1000</v>
      </c>
      <c r="H138" s="3">
        <f t="shared" si="15"/>
        <v>3750</v>
      </c>
      <c r="I138" s="3"/>
      <c r="J138" s="24" t="s">
        <v>1327</v>
      </c>
    </row>
    <row r="139" spans="1:10" ht="26.25">
      <c r="A139" s="257"/>
      <c r="B139" s="106" t="s">
        <v>340</v>
      </c>
      <c r="C139" s="4" t="s">
        <v>1565</v>
      </c>
      <c r="D139" s="3">
        <v>7</v>
      </c>
      <c r="E139" s="3">
        <v>1200</v>
      </c>
      <c r="F139" s="3">
        <v>2</v>
      </c>
      <c r="G139" s="3">
        <f t="shared" si="14"/>
        <v>2400</v>
      </c>
      <c r="H139" s="3">
        <f t="shared" si="15"/>
        <v>8400</v>
      </c>
      <c r="I139" s="3"/>
      <c r="J139" s="24" t="s">
        <v>1327</v>
      </c>
    </row>
    <row r="140" spans="1:10" ht="27.75" customHeight="1">
      <c r="A140" s="257"/>
      <c r="B140" s="106" t="s">
        <v>340</v>
      </c>
      <c r="C140" s="4" t="s">
        <v>1635</v>
      </c>
      <c r="D140" s="3">
        <v>7</v>
      </c>
      <c r="E140" s="3">
        <v>400</v>
      </c>
      <c r="F140" s="3">
        <v>2</v>
      </c>
      <c r="G140" s="3">
        <f t="shared" si="14"/>
        <v>800</v>
      </c>
      <c r="H140" s="3">
        <f t="shared" si="15"/>
        <v>2800</v>
      </c>
      <c r="I140" s="3"/>
      <c r="J140" s="24" t="s">
        <v>1327</v>
      </c>
    </row>
    <row r="141" spans="1:10" ht="27.75" customHeight="1">
      <c r="A141" s="257"/>
      <c r="B141" s="106" t="s">
        <v>340</v>
      </c>
      <c r="C141" s="4" t="s">
        <v>1254</v>
      </c>
      <c r="D141" s="3">
        <v>6</v>
      </c>
      <c r="E141" s="3">
        <v>1600</v>
      </c>
      <c r="F141" s="3">
        <v>2</v>
      </c>
      <c r="G141" s="3">
        <f t="shared" si="14"/>
        <v>3200</v>
      </c>
      <c r="H141" s="3">
        <f t="shared" si="15"/>
        <v>9600</v>
      </c>
      <c r="I141" s="3"/>
      <c r="J141" s="24" t="s">
        <v>195</v>
      </c>
    </row>
    <row r="142" spans="1:10" ht="12.75">
      <c r="A142" s="257"/>
      <c r="B142" s="106" t="s">
        <v>342</v>
      </c>
      <c r="C142" s="4" t="s">
        <v>1273</v>
      </c>
      <c r="D142" s="3">
        <v>6</v>
      </c>
      <c r="E142" s="3">
        <v>1800</v>
      </c>
      <c r="F142" s="3">
        <v>2</v>
      </c>
      <c r="G142" s="3">
        <f t="shared" si="14"/>
        <v>3600</v>
      </c>
      <c r="H142" s="3">
        <f t="shared" si="15"/>
        <v>10800</v>
      </c>
      <c r="I142" s="3"/>
      <c r="J142" s="24" t="s">
        <v>195</v>
      </c>
    </row>
    <row r="143" spans="1:10" ht="12.75">
      <c r="A143" s="257"/>
      <c r="B143" s="106" t="s">
        <v>342</v>
      </c>
      <c r="C143" s="4" t="s">
        <v>741</v>
      </c>
      <c r="D143" s="3">
        <v>7</v>
      </c>
      <c r="E143" s="3">
        <v>200</v>
      </c>
      <c r="F143" s="3">
        <v>2</v>
      </c>
      <c r="G143" s="3">
        <f t="shared" si="14"/>
        <v>400</v>
      </c>
      <c r="H143" s="3">
        <f t="shared" si="15"/>
        <v>1400</v>
      </c>
      <c r="I143" s="3"/>
      <c r="J143" s="24" t="s">
        <v>1327</v>
      </c>
    </row>
    <row r="144" spans="1:10" ht="26.25">
      <c r="A144" s="257"/>
      <c r="B144" s="106" t="s">
        <v>342</v>
      </c>
      <c r="C144" s="4" t="s">
        <v>742</v>
      </c>
      <c r="D144" s="3">
        <v>6</v>
      </c>
      <c r="E144" s="3">
        <v>1700</v>
      </c>
      <c r="F144" s="3">
        <v>2</v>
      </c>
      <c r="G144" s="3">
        <f t="shared" si="14"/>
        <v>3400</v>
      </c>
      <c r="H144" s="3">
        <f t="shared" si="15"/>
        <v>10200</v>
      </c>
      <c r="I144" s="3"/>
      <c r="J144" s="24" t="s">
        <v>195</v>
      </c>
    </row>
    <row r="145" spans="1:10" ht="12.75">
      <c r="A145" s="257"/>
      <c r="B145" s="106"/>
      <c r="C145" s="4" t="s">
        <v>1101</v>
      </c>
      <c r="D145" s="11"/>
      <c r="E145" s="11">
        <f>SUM(E136:E144)</f>
        <v>13400</v>
      </c>
      <c r="F145" s="11"/>
      <c r="G145" s="11">
        <f>SUM(G136:G144)</f>
        <v>38800</v>
      </c>
      <c r="H145" s="11">
        <f>SUM(H136:H144)</f>
        <v>130950</v>
      </c>
      <c r="I145" s="11"/>
      <c r="J145" s="117"/>
    </row>
    <row r="146" spans="1:10" ht="12.75">
      <c r="A146" s="257"/>
      <c r="B146" s="106" t="s">
        <v>340</v>
      </c>
      <c r="C146" s="4" t="s">
        <v>1222</v>
      </c>
      <c r="D146" s="3">
        <v>6</v>
      </c>
      <c r="E146" s="3">
        <v>2500</v>
      </c>
      <c r="F146" s="3">
        <v>2</v>
      </c>
      <c r="G146" s="3">
        <f>E146*F146</f>
        <v>5000</v>
      </c>
      <c r="H146" s="3">
        <f>D146*E146</f>
        <v>15000</v>
      </c>
      <c r="I146" s="3"/>
      <c r="J146" s="24" t="s">
        <v>195</v>
      </c>
    </row>
    <row r="147" spans="1:10" ht="26.25">
      <c r="A147" s="257">
        <v>6</v>
      </c>
      <c r="B147" s="106" t="s">
        <v>340</v>
      </c>
      <c r="C147" s="4" t="s">
        <v>1095</v>
      </c>
      <c r="D147" s="3">
        <v>7.5</v>
      </c>
      <c r="E147" s="3">
        <v>2400</v>
      </c>
      <c r="F147" s="3">
        <v>2</v>
      </c>
      <c r="G147" s="3">
        <f aca="true" t="shared" si="16" ref="G147:G162">E147*F147</f>
        <v>4800</v>
      </c>
      <c r="H147" s="3">
        <f aca="true" t="shared" si="17" ref="H147:H162">D147*E147</f>
        <v>18000</v>
      </c>
      <c r="I147" s="3"/>
      <c r="J147" s="24" t="s">
        <v>1327</v>
      </c>
    </row>
    <row r="148" spans="1:10" ht="12.75">
      <c r="A148" s="257"/>
      <c r="B148" s="111" t="s">
        <v>340</v>
      </c>
      <c r="C148" s="1" t="s">
        <v>1085</v>
      </c>
      <c r="D148" s="3">
        <v>4</v>
      </c>
      <c r="E148" s="3">
        <v>100</v>
      </c>
      <c r="F148" s="3">
        <v>1</v>
      </c>
      <c r="G148" s="3">
        <f t="shared" si="16"/>
        <v>100</v>
      </c>
      <c r="H148" s="3">
        <f t="shared" si="17"/>
        <v>400</v>
      </c>
      <c r="I148" s="3"/>
      <c r="J148" s="24" t="s">
        <v>1327</v>
      </c>
    </row>
    <row r="149" spans="1:10" ht="39">
      <c r="A149" s="264"/>
      <c r="B149" s="110" t="s">
        <v>340</v>
      </c>
      <c r="C149" s="25" t="s">
        <v>350</v>
      </c>
      <c r="D149" s="3">
        <v>6</v>
      </c>
      <c r="E149" s="3">
        <v>2800</v>
      </c>
      <c r="F149" s="3">
        <v>2</v>
      </c>
      <c r="G149" s="3">
        <f t="shared" si="16"/>
        <v>5600</v>
      </c>
      <c r="H149" s="3">
        <f t="shared" si="17"/>
        <v>16800</v>
      </c>
      <c r="I149" s="3"/>
      <c r="J149" s="24" t="s">
        <v>195</v>
      </c>
    </row>
    <row r="150" spans="1:10" ht="12.75">
      <c r="A150" s="257"/>
      <c r="B150" s="106" t="s">
        <v>340</v>
      </c>
      <c r="C150" s="4" t="s">
        <v>1274</v>
      </c>
      <c r="D150" s="3">
        <v>6</v>
      </c>
      <c r="E150" s="3">
        <v>2200</v>
      </c>
      <c r="F150" s="3">
        <v>2</v>
      </c>
      <c r="G150" s="3">
        <f t="shared" si="16"/>
        <v>4400</v>
      </c>
      <c r="H150" s="3">
        <f t="shared" si="17"/>
        <v>13200</v>
      </c>
      <c r="I150" s="3"/>
      <c r="J150" s="24" t="s">
        <v>195</v>
      </c>
    </row>
    <row r="151" spans="1:10" ht="26.25">
      <c r="A151" s="257"/>
      <c r="B151" s="106" t="s">
        <v>340</v>
      </c>
      <c r="C151" s="4" t="s">
        <v>1098</v>
      </c>
      <c r="D151" s="3">
        <v>7</v>
      </c>
      <c r="E151" s="3">
        <v>1500</v>
      </c>
      <c r="F151" s="3">
        <v>2</v>
      </c>
      <c r="G151" s="3">
        <f t="shared" si="16"/>
        <v>3000</v>
      </c>
      <c r="H151" s="3">
        <f t="shared" si="17"/>
        <v>10500</v>
      </c>
      <c r="I151" s="3"/>
      <c r="J151" s="24" t="s">
        <v>195</v>
      </c>
    </row>
    <row r="152" spans="1:10" ht="12.75">
      <c r="A152" s="257"/>
      <c r="B152" s="106" t="s">
        <v>340</v>
      </c>
      <c r="C152" s="4" t="s">
        <v>743</v>
      </c>
      <c r="D152" s="3">
        <v>6</v>
      </c>
      <c r="E152" s="3">
        <v>400</v>
      </c>
      <c r="F152" s="3">
        <v>2</v>
      </c>
      <c r="G152" s="3">
        <f t="shared" si="16"/>
        <v>800</v>
      </c>
      <c r="H152" s="3">
        <f t="shared" si="17"/>
        <v>2400</v>
      </c>
      <c r="I152" s="3"/>
      <c r="J152" s="24" t="s">
        <v>1327</v>
      </c>
    </row>
    <row r="153" spans="1:10" ht="26.25">
      <c r="A153" s="257"/>
      <c r="B153" s="106" t="s">
        <v>342</v>
      </c>
      <c r="C153" s="4" t="s">
        <v>1099</v>
      </c>
      <c r="D153" s="3">
        <v>6</v>
      </c>
      <c r="E153" s="3">
        <v>900</v>
      </c>
      <c r="F153" s="3">
        <v>2</v>
      </c>
      <c r="G153" s="3">
        <f t="shared" si="16"/>
        <v>1800</v>
      </c>
      <c r="H153" s="3">
        <f t="shared" si="17"/>
        <v>5400</v>
      </c>
      <c r="I153" s="3"/>
      <c r="J153" s="24" t="s">
        <v>1327</v>
      </c>
    </row>
    <row r="154" spans="1:10" ht="39">
      <c r="A154" s="257"/>
      <c r="B154" s="106" t="s">
        <v>342</v>
      </c>
      <c r="C154" s="4" t="s">
        <v>1205</v>
      </c>
      <c r="D154" s="3">
        <v>6</v>
      </c>
      <c r="E154" s="3">
        <v>1800</v>
      </c>
      <c r="F154" s="3">
        <v>2</v>
      </c>
      <c r="G154" s="3">
        <f t="shared" si="16"/>
        <v>3600</v>
      </c>
      <c r="H154" s="3">
        <f t="shared" si="17"/>
        <v>10800</v>
      </c>
      <c r="I154" s="3"/>
      <c r="J154" s="24" t="s">
        <v>1327</v>
      </c>
    </row>
    <row r="155" spans="1:10" ht="26.25">
      <c r="A155" s="257"/>
      <c r="B155" s="106" t="s">
        <v>342</v>
      </c>
      <c r="C155" s="4" t="s">
        <v>1206</v>
      </c>
      <c r="D155" s="3">
        <v>6</v>
      </c>
      <c r="E155" s="3">
        <v>400</v>
      </c>
      <c r="F155" s="3">
        <v>2</v>
      </c>
      <c r="G155" s="3">
        <f t="shared" si="16"/>
        <v>800</v>
      </c>
      <c r="H155" s="3">
        <f t="shared" si="17"/>
        <v>2400</v>
      </c>
      <c r="I155" s="3"/>
      <c r="J155" s="24" t="s">
        <v>1327</v>
      </c>
    </row>
    <row r="156" spans="1:10" ht="12.75">
      <c r="A156" s="257"/>
      <c r="B156" s="106" t="s">
        <v>342</v>
      </c>
      <c r="C156" s="4" t="s">
        <v>744</v>
      </c>
      <c r="D156" s="3">
        <v>6</v>
      </c>
      <c r="E156" s="3">
        <v>1000</v>
      </c>
      <c r="F156" s="3">
        <v>2</v>
      </c>
      <c r="G156" s="3">
        <f t="shared" si="16"/>
        <v>2000</v>
      </c>
      <c r="H156" s="3">
        <f t="shared" si="17"/>
        <v>6000</v>
      </c>
      <c r="I156" s="3"/>
      <c r="J156" s="24" t="s">
        <v>1327</v>
      </c>
    </row>
    <row r="157" spans="1:10" ht="26.25">
      <c r="A157" s="257"/>
      <c r="B157" s="106" t="s">
        <v>342</v>
      </c>
      <c r="C157" s="4" t="s">
        <v>344</v>
      </c>
      <c r="D157" s="3">
        <v>6</v>
      </c>
      <c r="E157" s="3">
        <v>2600</v>
      </c>
      <c r="F157" s="3">
        <v>2</v>
      </c>
      <c r="G157" s="3">
        <f t="shared" si="16"/>
        <v>5200</v>
      </c>
      <c r="H157" s="3">
        <f t="shared" si="17"/>
        <v>15600</v>
      </c>
      <c r="I157" s="3"/>
      <c r="J157" s="24" t="s">
        <v>1327</v>
      </c>
    </row>
    <row r="158" spans="1:10" ht="26.25">
      <c r="A158" s="257"/>
      <c r="B158" s="106" t="s">
        <v>342</v>
      </c>
      <c r="C158" s="4" t="s">
        <v>745</v>
      </c>
      <c r="D158" s="3">
        <v>7</v>
      </c>
      <c r="E158" s="3">
        <v>300</v>
      </c>
      <c r="F158" s="3">
        <v>2</v>
      </c>
      <c r="G158" s="3">
        <f t="shared" si="16"/>
        <v>600</v>
      </c>
      <c r="H158" s="3">
        <f t="shared" si="17"/>
        <v>2100</v>
      </c>
      <c r="I158" s="3"/>
      <c r="J158" s="24" t="s">
        <v>1327</v>
      </c>
    </row>
    <row r="159" spans="1:10" ht="12.75">
      <c r="A159" s="257"/>
      <c r="B159" s="106" t="s">
        <v>342</v>
      </c>
      <c r="C159" s="4" t="s">
        <v>720</v>
      </c>
      <c r="D159" s="3">
        <v>7</v>
      </c>
      <c r="E159" s="3">
        <v>1300</v>
      </c>
      <c r="F159" s="3">
        <v>2</v>
      </c>
      <c r="G159" s="3">
        <f t="shared" si="16"/>
        <v>2600</v>
      </c>
      <c r="H159" s="3">
        <f t="shared" si="17"/>
        <v>9100</v>
      </c>
      <c r="I159" s="3"/>
      <c r="J159" s="24" t="s">
        <v>1327</v>
      </c>
    </row>
    <row r="160" spans="1:10" ht="26.25">
      <c r="A160" s="257"/>
      <c r="B160" s="106" t="s">
        <v>342</v>
      </c>
      <c r="C160" s="4" t="s">
        <v>351</v>
      </c>
      <c r="D160" s="3">
        <v>10</v>
      </c>
      <c r="E160" s="3">
        <v>300</v>
      </c>
      <c r="F160" s="3">
        <v>2</v>
      </c>
      <c r="G160" s="3">
        <f t="shared" si="16"/>
        <v>600</v>
      </c>
      <c r="H160" s="3">
        <f t="shared" si="17"/>
        <v>3000</v>
      </c>
      <c r="I160" s="3"/>
      <c r="J160" s="24" t="s">
        <v>1327</v>
      </c>
    </row>
    <row r="161" spans="1:10" ht="12.75">
      <c r="A161" s="257"/>
      <c r="B161" s="106" t="s">
        <v>342</v>
      </c>
      <c r="C161" s="4" t="s">
        <v>721</v>
      </c>
      <c r="D161" s="3">
        <v>6</v>
      </c>
      <c r="E161" s="3">
        <v>400</v>
      </c>
      <c r="F161" s="3">
        <v>2</v>
      </c>
      <c r="G161" s="3">
        <f t="shared" si="16"/>
        <v>800</v>
      </c>
      <c r="H161" s="3">
        <f t="shared" si="17"/>
        <v>2400</v>
      </c>
      <c r="I161" s="3"/>
      <c r="J161" s="24" t="s">
        <v>1327</v>
      </c>
    </row>
    <row r="162" spans="1:10" ht="12.75">
      <c r="A162" s="257"/>
      <c r="B162" s="106" t="s">
        <v>342</v>
      </c>
      <c r="C162" s="4" t="s">
        <v>722</v>
      </c>
      <c r="D162" s="3">
        <v>6</v>
      </c>
      <c r="E162" s="3">
        <v>300</v>
      </c>
      <c r="F162" s="3">
        <v>2</v>
      </c>
      <c r="G162" s="3">
        <f t="shared" si="16"/>
        <v>600</v>
      </c>
      <c r="H162" s="3">
        <f t="shared" si="17"/>
        <v>1800</v>
      </c>
      <c r="I162" s="3"/>
      <c r="J162" s="24" t="s">
        <v>1327</v>
      </c>
    </row>
    <row r="163" spans="1:10" ht="12.75">
      <c r="A163" s="257"/>
      <c r="B163" s="106"/>
      <c r="C163" s="4" t="s">
        <v>1101</v>
      </c>
      <c r="D163" s="11"/>
      <c r="E163" s="11">
        <f>SUM(E146:E162)</f>
        <v>21200</v>
      </c>
      <c r="F163" s="11"/>
      <c r="G163" s="11">
        <f>SUM(G146:G162)</f>
        <v>42300</v>
      </c>
      <c r="H163" s="11">
        <f>SUM(H146:H162)</f>
        <v>134900</v>
      </c>
      <c r="I163" s="11"/>
      <c r="J163" s="117"/>
    </row>
    <row r="164" spans="1:10" ht="12.75">
      <c r="A164" s="257"/>
      <c r="B164" s="106" t="s">
        <v>340</v>
      </c>
      <c r="C164" s="4" t="s">
        <v>723</v>
      </c>
      <c r="D164" s="3">
        <v>8</v>
      </c>
      <c r="E164" s="3">
        <v>1100</v>
      </c>
      <c r="F164" s="3">
        <v>2</v>
      </c>
      <c r="G164" s="3">
        <f>E164*F164</f>
        <v>2200</v>
      </c>
      <c r="H164" s="3">
        <f>D164*E164</f>
        <v>8800</v>
      </c>
      <c r="I164" s="3"/>
      <c r="J164" s="24" t="s">
        <v>1327</v>
      </c>
    </row>
    <row r="165" spans="1:10" ht="12.75">
      <c r="A165" s="257">
        <v>7</v>
      </c>
      <c r="B165" s="106" t="s">
        <v>340</v>
      </c>
      <c r="C165" s="4" t="s">
        <v>724</v>
      </c>
      <c r="D165" s="3">
        <v>10</v>
      </c>
      <c r="E165" s="3">
        <v>800</v>
      </c>
      <c r="F165" s="3">
        <v>2</v>
      </c>
      <c r="G165" s="3">
        <f aca="true" t="shared" si="18" ref="G165:G170">E165*F165</f>
        <v>1600</v>
      </c>
      <c r="H165" s="3">
        <f aca="true" t="shared" si="19" ref="H165:H170">D165*E165</f>
        <v>8000</v>
      </c>
      <c r="I165" s="3"/>
      <c r="J165" s="24" t="s">
        <v>1327</v>
      </c>
    </row>
    <row r="166" spans="1:10" ht="12.75">
      <c r="A166" s="257"/>
      <c r="B166" s="106" t="s">
        <v>340</v>
      </c>
      <c r="C166" s="4" t="s">
        <v>725</v>
      </c>
      <c r="D166" s="3">
        <v>8</v>
      </c>
      <c r="E166" s="3">
        <v>200</v>
      </c>
      <c r="F166" s="3">
        <v>2</v>
      </c>
      <c r="G166" s="3">
        <f t="shared" si="18"/>
        <v>400</v>
      </c>
      <c r="H166" s="3">
        <f t="shared" si="19"/>
        <v>1600</v>
      </c>
      <c r="I166" s="3"/>
      <c r="J166" s="24" t="s">
        <v>1327</v>
      </c>
    </row>
    <row r="167" spans="1:10" ht="26.25">
      <c r="A167" s="257"/>
      <c r="B167" s="106" t="s">
        <v>340</v>
      </c>
      <c r="C167" s="4" t="s">
        <v>345</v>
      </c>
      <c r="D167" s="3">
        <v>8</v>
      </c>
      <c r="E167" s="3">
        <v>6800</v>
      </c>
      <c r="F167" s="3">
        <v>2</v>
      </c>
      <c r="G167" s="3">
        <f t="shared" si="18"/>
        <v>13600</v>
      </c>
      <c r="H167" s="3">
        <f t="shared" si="19"/>
        <v>54400</v>
      </c>
      <c r="I167" s="3"/>
      <c r="J167" s="24" t="s">
        <v>195</v>
      </c>
    </row>
    <row r="168" spans="1:10" ht="39">
      <c r="A168" s="257"/>
      <c r="B168" s="106" t="s">
        <v>342</v>
      </c>
      <c r="C168" s="4" t="s">
        <v>1083</v>
      </c>
      <c r="D168" s="3">
        <v>6</v>
      </c>
      <c r="E168" s="3">
        <v>4200</v>
      </c>
      <c r="F168" s="3">
        <v>2</v>
      </c>
      <c r="G168" s="3">
        <f t="shared" si="18"/>
        <v>8400</v>
      </c>
      <c r="H168" s="3">
        <f t="shared" si="19"/>
        <v>25200</v>
      </c>
      <c r="I168" s="3"/>
      <c r="J168" s="24" t="s">
        <v>195</v>
      </c>
    </row>
    <row r="169" spans="1:10" ht="27.75" customHeight="1">
      <c r="A169" s="257"/>
      <c r="B169" s="106" t="s">
        <v>342</v>
      </c>
      <c r="C169" s="4" t="s">
        <v>1138</v>
      </c>
      <c r="D169" s="3">
        <v>5.5</v>
      </c>
      <c r="E169" s="3">
        <v>600</v>
      </c>
      <c r="F169" s="3">
        <v>2</v>
      </c>
      <c r="G169" s="3">
        <f t="shared" si="18"/>
        <v>1200</v>
      </c>
      <c r="H169" s="3">
        <f t="shared" si="19"/>
        <v>3300</v>
      </c>
      <c r="I169" s="3"/>
      <c r="J169" s="24" t="s">
        <v>1327</v>
      </c>
    </row>
    <row r="170" spans="1:10" ht="39">
      <c r="A170" s="257"/>
      <c r="B170" s="106" t="s">
        <v>342</v>
      </c>
      <c r="C170" s="4" t="s">
        <v>1084</v>
      </c>
      <c r="D170" s="3">
        <v>5</v>
      </c>
      <c r="E170" s="3">
        <v>2900</v>
      </c>
      <c r="F170" s="3">
        <v>2</v>
      </c>
      <c r="G170" s="3">
        <f t="shared" si="18"/>
        <v>5800</v>
      </c>
      <c r="H170" s="3">
        <f t="shared" si="19"/>
        <v>14500</v>
      </c>
      <c r="I170" s="3"/>
      <c r="J170" s="24" t="s">
        <v>1327</v>
      </c>
    </row>
    <row r="171" spans="1:10" ht="40.5" customHeight="1">
      <c r="A171" s="257"/>
      <c r="B171" s="106"/>
      <c r="C171" s="4" t="s">
        <v>1101</v>
      </c>
      <c r="D171" s="11"/>
      <c r="E171" s="11">
        <f>SUM(E164:E170)</f>
        <v>16600</v>
      </c>
      <c r="F171" s="11"/>
      <c r="G171" s="11">
        <f>SUM(G164:G170)</f>
        <v>33200</v>
      </c>
      <c r="H171" s="11">
        <f>SUM(H164:H170)</f>
        <v>115800</v>
      </c>
      <c r="I171" s="11"/>
      <c r="J171" s="117"/>
    </row>
    <row r="172" spans="1:10" ht="26.25">
      <c r="A172" s="257"/>
      <c r="B172" s="106" t="s">
        <v>340</v>
      </c>
      <c r="C172" s="4" t="s">
        <v>1310</v>
      </c>
      <c r="D172" s="3">
        <v>4</v>
      </c>
      <c r="E172" s="3">
        <v>1200</v>
      </c>
      <c r="F172" s="3">
        <v>3</v>
      </c>
      <c r="G172" s="3">
        <f>E172*F172</f>
        <v>3600</v>
      </c>
      <c r="H172" s="3">
        <f>D172*E172</f>
        <v>4800</v>
      </c>
      <c r="I172" s="3"/>
      <c r="J172" s="24" t="s">
        <v>1442</v>
      </c>
    </row>
    <row r="173" spans="1:10" ht="26.25">
      <c r="A173" s="257" t="s">
        <v>178</v>
      </c>
      <c r="B173" s="106" t="s">
        <v>340</v>
      </c>
      <c r="C173" s="4" t="s">
        <v>1311</v>
      </c>
      <c r="D173" s="3">
        <v>3</v>
      </c>
      <c r="E173" s="3">
        <v>1200</v>
      </c>
      <c r="F173" s="3">
        <v>3</v>
      </c>
      <c r="G173" s="3">
        <f>E173*F173</f>
        <v>3600</v>
      </c>
      <c r="H173" s="3">
        <f>D173*E173</f>
        <v>3600</v>
      </c>
      <c r="I173" s="3"/>
      <c r="J173" s="24" t="s">
        <v>1442</v>
      </c>
    </row>
    <row r="174" spans="1:10" ht="12.75">
      <c r="A174" s="257"/>
      <c r="B174" s="106" t="s">
        <v>340</v>
      </c>
      <c r="C174" s="4" t="s">
        <v>1139</v>
      </c>
      <c r="D174" s="3">
        <v>3</v>
      </c>
      <c r="E174" s="3">
        <v>150</v>
      </c>
      <c r="F174" s="3">
        <v>2</v>
      </c>
      <c r="G174" s="3">
        <f>E174*F174</f>
        <v>300</v>
      </c>
      <c r="H174" s="3">
        <f>D174*E174</f>
        <v>450</v>
      </c>
      <c r="I174" s="3"/>
      <c r="J174" s="24" t="s">
        <v>1442</v>
      </c>
    </row>
    <row r="175" spans="1:10" ht="26.25">
      <c r="A175" s="257"/>
      <c r="B175" s="106" t="s">
        <v>340</v>
      </c>
      <c r="C175" s="4" t="s">
        <v>1312</v>
      </c>
      <c r="D175" s="3">
        <v>11</v>
      </c>
      <c r="E175" s="3">
        <v>100</v>
      </c>
      <c r="F175" s="3">
        <v>3</v>
      </c>
      <c r="G175" s="3">
        <f>E175*F175</f>
        <v>300</v>
      </c>
      <c r="H175" s="3">
        <f>D175*E175</f>
        <v>1100</v>
      </c>
      <c r="I175" s="3"/>
      <c r="J175" s="24" t="s">
        <v>1442</v>
      </c>
    </row>
    <row r="176" spans="1:10" ht="26.25">
      <c r="A176" s="257"/>
      <c r="B176" s="106" t="s">
        <v>340</v>
      </c>
      <c r="C176" s="4" t="s">
        <v>1325</v>
      </c>
      <c r="D176" s="3">
        <v>25</v>
      </c>
      <c r="E176" s="3">
        <v>220</v>
      </c>
      <c r="F176" s="3">
        <v>3</v>
      </c>
      <c r="G176" s="3">
        <f>E176*F176</f>
        <v>660</v>
      </c>
      <c r="H176" s="3">
        <f>D176*E176</f>
        <v>5500</v>
      </c>
      <c r="I176" s="3"/>
      <c r="J176" s="24" t="s">
        <v>1442</v>
      </c>
    </row>
    <row r="177" spans="1:10" ht="12.75">
      <c r="A177" s="257"/>
      <c r="B177" s="106"/>
      <c r="C177" s="4" t="s">
        <v>1101</v>
      </c>
      <c r="D177" s="11"/>
      <c r="E177" s="11">
        <f>SUM(E172:E176)</f>
        <v>2870</v>
      </c>
      <c r="F177" s="11"/>
      <c r="G177" s="11">
        <f>SUM(G172:G176)</f>
        <v>8460</v>
      </c>
      <c r="H177" s="11">
        <f>SUM(H172:H176)</f>
        <v>15450</v>
      </c>
      <c r="I177" s="11"/>
      <c r="J177" s="117"/>
    </row>
    <row r="178" spans="1:10" ht="26.25">
      <c r="A178" s="257"/>
      <c r="B178" s="106" t="s">
        <v>340</v>
      </c>
      <c r="C178" s="4" t="s">
        <v>1437</v>
      </c>
      <c r="D178" s="3">
        <v>11</v>
      </c>
      <c r="E178" s="3">
        <v>280</v>
      </c>
      <c r="F178" s="3">
        <v>2</v>
      </c>
      <c r="G178" s="3">
        <f>E178*F178</f>
        <v>560</v>
      </c>
      <c r="H178" s="3">
        <f>D178*E178</f>
        <v>3080</v>
      </c>
      <c r="I178" s="3"/>
      <c r="J178" s="24" t="s">
        <v>1442</v>
      </c>
    </row>
    <row r="179" spans="1:10" ht="26.25">
      <c r="A179" s="259" t="s">
        <v>177</v>
      </c>
      <c r="B179" s="106" t="s">
        <v>340</v>
      </c>
      <c r="C179" s="4" t="s">
        <v>1438</v>
      </c>
      <c r="D179" s="3">
        <v>25</v>
      </c>
      <c r="E179" s="3">
        <v>80</v>
      </c>
      <c r="F179" s="3">
        <v>2</v>
      </c>
      <c r="G179" s="3">
        <f aca="true" t="shared" si="20" ref="G179:G190">E179*F179</f>
        <v>160</v>
      </c>
      <c r="H179" s="3">
        <f aca="true" t="shared" si="21" ref="H179:H190">D179*E179</f>
        <v>2000</v>
      </c>
      <c r="I179" s="3"/>
      <c r="J179" s="24" t="s">
        <v>1442</v>
      </c>
    </row>
    <row r="180" spans="1:10" ht="12.75">
      <c r="A180" s="260"/>
      <c r="B180" s="106" t="s">
        <v>340</v>
      </c>
      <c r="C180" s="4" t="s">
        <v>957</v>
      </c>
      <c r="D180" s="3">
        <v>6</v>
      </c>
      <c r="E180" s="3">
        <v>295</v>
      </c>
      <c r="F180" s="3">
        <v>2</v>
      </c>
      <c r="G180" s="3">
        <f t="shared" si="20"/>
        <v>590</v>
      </c>
      <c r="H180" s="3">
        <f t="shared" si="21"/>
        <v>1770</v>
      </c>
      <c r="I180" s="3"/>
      <c r="J180" s="24" t="s">
        <v>1442</v>
      </c>
    </row>
    <row r="181" spans="1:10" ht="12.75">
      <c r="A181" s="260"/>
      <c r="B181" s="106" t="s">
        <v>340</v>
      </c>
      <c r="C181" s="4" t="s">
        <v>956</v>
      </c>
      <c r="D181" s="3">
        <v>4</v>
      </c>
      <c r="E181" s="3">
        <v>105</v>
      </c>
      <c r="F181" s="3">
        <v>2</v>
      </c>
      <c r="G181" s="3">
        <f t="shared" si="20"/>
        <v>210</v>
      </c>
      <c r="H181" s="3">
        <f t="shared" si="21"/>
        <v>420</v>
      </c>
      <c r="I181" s="3"/>
      <c r="J181" s="24" t="s">
        <v>1442</v>
      </c>
    </row>
    <row r="182" spans="1:10" ht="12.75">
      <c r="A182" s="260"/>
      <c r="B182" s="106" t="s">
        <v>340</v>
      </c>
      <c r="C182" s="4" t="s">
        <v>882</v>
      </c>
      <c r="D182" s="3">
        <v>7.5</v>
      </c>
      <c r="E182" s="3">
        <v>60</v>
      </c>
      <c r="F182" s="3">
        <v>2</v>
      </c>
      <c r="G182" s="3">
        <f t="shared" si="20"/>
        <v>120</v>
      </c>
      <c r="H182" s="3">
        <f t="shared" si="21"/>
        <v>450</v>
      </c>
      <c r="I182" s="3"/>
      <c r="J182" s="24" t="s">
        <v>1442</v>
      </c>
    </row>
    <row r="183" spans="1:10" ht="26.25">
      <c r="A183" s="260"/>
      <c r="B183" s="106" t="s">
        <v>340</v>
      </c>
      <c r="C183" s="4" t="s">
        <v>1140</v>
      </c>
      <c r="D183" s="3">
        <v>3</v>
      </c>
      <c r="E183" s="3">
        <v>385</v>
      </c>
      <c r="F183" s="3">
        <v>2</v>
      </c>
      <c r="G183" s="3">
        <f t="shared" si="20"/>
        <v>770</v>
      </c>
      <c r="H183" s="3">
        <f t="shared" si="21"/>
        <v>1155</v>
      </c>
      <c r="I183" s="3"/>
      <c r="J183" s="24" t="s">
        <v>1442</v>
      </c>
    </row>
    <row r="184" spans="1:10" ht="12.75">
      <c r="A184" s="260"/>
      <c r="B184" s="106" t="s">
        <v>340</v>
      </c>
      <c r="C184" s="4" t="s">
        <v>955</v>
      </c>
      <c r="D184" s="3">
        <v>7</v>
      </c>
      <c r="E184" s="3">
        <v>105</v>
      </c>
      <c r="F184" s="3">
        <v>2</v>
      </c>
      <c r="G184" s="3">
        <f t="shared" si="20"/>
        <v>210</v>
      </c>
      <c r="H184" s="3">
        <f t="shared" si="21"/>
        <v>735</v>
      </c>
      <c r="I184" s="3"/>
      <c r="J184" s="24" t="s">
        <v>1442</v>
      </c>
    </row>
    <row r="185" spans="1:10" ht="12.75">
      <c r="A185" s="260"/>
      <c r="B185" s="106" t="s">
        <v>340</v>
      </c>
      <c r="C185" s="4" t="s">
        <v>954</v>
      </c>
      <c r="D185" s="3">
        <v>4.5</v>
      </c>
      <c r="E185" s="3">
        <v>110</v>
      </c>
      <c r="F185" s="3">
        <v>2</v>
      </c>
      <c r="G185" s="3">
        <f t="shared" si="20"/>
        <v>220</v>
      </c>
      <c r="H185" s="3">
        <f t="shared" si="21"/>
        <v>495</v>
      </c>
      <c r="I185" s="3"/>
      <c r="J185" s="24" t="s">
        <v>1442</v>
      </c>
    </row>
    <row r="186" spans="1:10" ht="12.75">
      <c r="A186" s="260"/>
      <c r="B186" s="106" t="s">
        <v>340</v>
      </c>
      <c r="C186" s="4" t="s">
        <v>1309</v>
      </c>
      <c r="D186" s="3">
        <v>6</v>
      </c>
      <c r="E186" s="3">
        <v>125</v>
      </c>
      <c r="F186" s="3">
        <v>2</v>
      </c>
      <c r="G186" s="3">
        <f t="shared" si="20"/>
        <v>250</v>
      </c>
      <c r="H186" s="3">
        <f t="shared" si="21"/>
        <v>750</v>
      </c>
      <c r="I186" s="3"/>
      <c r="J186" s="24" t="s">
        <v>1442</v>
      </c>
    </row>
    <row r="187" spans="1:10" ht="12.75">
      <c r="A187" s="260"/>
      <c r="B187" s="106" t="s">
        <v>340</v>
      </c>
      <c r="C187" s="4" t="s">
        <v>870</v>
      </c>
      <c r="D187" s="3">
        <v>5</v>
      </c>
      <c r="E187" s="3">
        <v>125</v>
      </c>
      <c r="F187" s="3">
        <v>2</v>
      </c>
      <c r="G187" s="3">
        <f t="shared" si="20"/>
        <v>250</v>
      </c>
      <c r="H187" s="3">
        <f t="shared" si="21"/>
        <v>625</v>
      </c>
      <c r="I187" s="3"/>
      <c r="J187" s="24" t="s">
        <v>1442</v>
      </c>
    </row>
    <row r="188" spans="1:10" ht="12.75">
      <c r="A188" s="260"/>
      <c r="B188" s="106" t="s">
        <v>340</v>
      </c>
      <c r="C188" s="4" t="s">
        <v>869</v>
      </c>
      <c r="D188" s="3">
        <v>4</v>
      </c>
      <c r="E188" s="3">
        <v>120</v>
      </c>
      <c r="F188" s="3">
        <v>2</v>
      </c>
      <c r="G188" s="3">
        <f t="shared" si="20"/>
        <v>240</v>
      </c>
      <c r="H188" s="3">
        <f t="shared" si="21"/>
        <v>480</v>
      </c>
      <c r="I188" s="3"/>
      <c r="J188" s="24" t="s">
        <v>1442</v>
      </c>
    </row>
    <row r="189" spans="1:10" ht="26.25">
      <c r="A189" s="260"/>
      <c r="B189" s="106" t="s">
        <v>340</v>
      </c>
      <c r="C189" s="4" t="s">
        <v>1086</v>
      </c>
      <c r="D189" s="3">
        <v>4</v>
      </c>
      <c r="E189" s="3">
        <v>240</v>
      </c>
      <c r="F189" s="3">
        <v>2</v>
      </c>
      <c r="G189" s="3">
        <f t="shared" si="20"/>
        <v>480</v>
      </c>
      <c r="H189" s="3">
        <f t="shared" si="21"/>
        <v>960</v>
      </c>
      <c r="I189" s="3"/>
      <c r="J189" s="24" t="s">
        <v>1442</v>
      </c>
    </row>
    <row r="190" spans="1:10" ht="12.75">
      <c r="A190" s="260"/>
      <c r="B190" s="106" t="s">
        <v>340</v>
      </c>
      <c r="C190" s="67" t="s">
        <v>1308</v>
      </c>
      <c r="D190" s="3">
        <v>3</v>
      </c>
      <c r="E190" s="3">
        <v>464</v>
      </c>
      <c r="F190" s="3">
        <v>1</v>
      </c>
      <c r="G190" s="3">
        <f t="shared" si="20"/>
        <v>464</v>
      </c>
      <c r="H190" s="3">
        <f t="shared" si="21"/>
        <v>1392</v>
      </c>
      <c r="I190" s="3"/>
      <c r="J190" s="24" t="s">
        <v>1442</v>
      </c>
    </row>
    <row r="191" spans="1:10" ht="12.75">
      <c r="A191" s="260"/>
      <c r="B191" s="110"/>
      <c r="C191" s="4" t="s">
        <v>1101</v>
      </c>
      <c r="D191" s="11"/>
      <c r="E191" s="11">
        <f>SUM(E178:E190)</f>
        <v>2494</v>
      </c>
      <c r="F191" s="11"/>
      <c r="G191" s="11">
        <f>SUM(G178:G190)</f>
        <v>4524</v>
      </c>
      <c r="H191" s="11">
        <f>SUM(H178:H190)</f>
        <v>14312</v>
      </c>
      <c r="I191" s="11"/>
      <c r="J191" s="117"/>
    </row>
    <row r="192" spans="1:10" ht="24.75">
      <c r="A192" s="261"/>
      <c r="B192" s="106" t="s">
        <v>162</v>
      </c>
      <c r="C192" s="76" t="s">
        <v>358</v>
      </c>
      <c r="D192" s="3">
        <v>5</v>
      </c>
      <c r="E192" s="3">
        <v>1090</v>
      </c>
      <c r="F192" s="3">
        <v>2</v>
      </c>
      <c r="G192" s="3">
        <f>+E192*F192</f>
        <v>2180</v>
      </c>
      <c r="H192" s="3">
        <f>D192*E192</f>
        <v>5450</v>
      </c>
      <c r="I192" s="3"/>
      <c r="J192" s="24" t="s">
        <v>1442</v>
      </c>
    </row>
    <row r="193" spans="1:10" ht="25.5" customHeight="1">
      <c r="A193" s="259" t="s">
        <v>1462</v>
      </c>
      <c r="B193" s="106" t="s">
        <v>163</v>
      </c>
      <c r="C193" s="4" t="s">
        <v>875</v>
      </c>
      <c r="D193" s="3">
        <v>7</v>
      </c>
      <c r="E193" s="3">
        <v>268</v>
      </c>
      <c r="F193" s="3">
        <v>2</v>
      </c>
      <c r="G193" s="3">
        <f aca="true" t="shared" si="22" ref="G193:G212">+E193*F193</f>
        <v>536</v>
      </c>
      <c r="H193" s="3">
        <f aca="true" t="shared" si="23" ref="H193:H212">D193*E193</f>
        <v>1876</v>
      </c>
      <c r="I193" s="3"/>
      <c r="J193" s="24" t="s">
        <v>1442</v>
      </c>
    </row>
    <row r="194" spans="1:10" ht="12.75">
      <c r="A194" s="260"/>
      <c r="B194" s="106" t="s">
        <v>164</v>
      </c>
      <c r="C194" s="4" t="s">
        <v>876</v>
      </c>
      <c r="D194" s="3">
        <v>6</v>
      </c>
      <c r="E194" s="3">
        <v>800</v>
      </c>
      <c r="F194" s="3">
        <v>2</v>
      </c>
      <c r="G194" s="3">
        <f t="shared" si="22"/>
        <v>1600</v>
      </c>
      <c r="H194" s="3">
        <f t="shared" si="23"/>
        <v>4800</v>
      </c>
      <c r="I194" s="3"/>
      <c r="J194" s="24" t="s">
        <v>1442</v>
      </c>
    </row>
    <row r="195" spans="1:10" ht="12.75">
      <c r="A195" s="260"/>
      <c r="B195" s="106" t="s">
        <v>165</v>
      </c>
      <c r="C195" s="4" t="s">
        <v>877</v>
      </c>
      <c r="D195" s="3">
        <v>4</v>
      </c>
      <c r="E195" s="3">
        <v>100</v>
      </c>
      <c r="F195" s="3">
        <v>2</v>
      </c>
      <c r="G195" s="3">
        <f t="shared" si="22"/>
        <v>200</v>
      </c>
      <c r="H195" s="3">
        <f t="shared" si="23"/>
        <v>400</v>
      </c>
      <c r="I195" s="3"/>
      <c r="J195" s="24" t="s">
        <v>1442</v>
      </c>
    </row>
    <row r="196" spans="1:10" ht="12.75">
      <c r="A196" s="260"/>
      <c r="B196" s="106" t="s">
        <v>166</v>
      </c>
      <c r="C196" s="4" t="s">
        <v>878</v>
      </c>
      <c r="D196" s="3">
        <v>4</v>
      </c>
      <c r="E196" s="3">
        <v>542</v>
      </c>
      <c r="F196" s="3">
        <v>2</v>
      </c>
      <c r="G196" s="3">
        <f t="shared" si="22"/>
        <v>1084</v>
      </c>
      <c r="H196" s="3">
        <f t="shared" si="23"/>
        <v>2168</v>
      </c>
      <c r="I196" s="3"/>
      <c r="J196" s="24" t="s">
        <v>1442</v>
      </c>
    </row>
    <row r="197" spans="1:10" ht="12.75">
      <c r="A197" s="260"/>
      <c r="B197" s="106" t="s">
        <v>167</v>
      </c>
      <c r="C197" s="4" t="s">
        <v>879</v>
      </c>
      <c r="D197" s="3">
        <v>6.5</v>
      </c>
      <c r="E197" s="3">
        <v>512</v>
      </c>
      <c r="F197" s="3">
        <v>2</v>
      </c>
      <c r="G197" s="3">
        <f t="shared" si="22"/>
        <v>1024</v>
      </c>
      <c r="H197" s="3">
        <f t="shared" si="23"/>
        <v>3328</v>
      </c>
      <c r="I197" s="3"/>
      <c r="J197" s="24" t="s">
        <v>1442</v>
      </c>
    </row>
    <row r="198" spans="1:10" ht="12.75">
      <c r="A198" s="260"/>
      <c r="B198" s="106" t="s">
        <v>168</v>
      </c>
      <c r="C198" s="4" t="s">
        <v>880</v>
      </c>
      <c r="D198" s="3">
        <v>8</v>
      </c>
      <c r="E198" s="3">
        <v>241</v>
      </c>
      <c r="F198" s="3">
        <v>2</v>
      </c>
      <c r="G198" s="3">
        <f t="shared" si="22"/>
        <v>482</v>
      </c>
      <c r="H198" s="3">
        <f t="shared" si="23"/>
        <v>1928</v>
      </c>
      <c r="I198" s="3"/>
      <c r="J198" s="24" t="s">
        <v>1442</v>
      </c>
    </row>
    <row r="199" spans="1:10" ht="12.75">
      <c r="A199" s="260"/>
      <c r="B199" s="106" t="s">
        <v>169</v>
      </c>
      <c r="C199" s="4" t="s">
        <v>881</v>
      </c>
      <c r="D199" s="3">
        <v>8</v>
      </c>
      <c r="E199" s="3">
        <v>132</v>
      </c>
      <c r="F199" s="3">
        <v>2</v>
      </c>
      <c r="G199" s="3">
        <f t="shared" si="22"/>
        <v>264</v>
      </c>
      <c r="H199" s="3">
        <f t="shared" si="23"/>
        <v>1056</v>
      </c>
      <c r="I199" s="3"/>
      <c r="J199" s="24" t="s">
        <v>1442</v>
      </c>
    </row>
    <row r="200" spans="1:10" ht="12.75">
      <c r="A200" s="260"/>
      <c r="B200" s="106" t="s">
        <v>170</v>
      </c>
      <c r="C200" s="4" t="s">
        <v>883</v>
      </c>
      <c r="D200" s="3">
        <v>11</v>
      </c>
      <c r="E200" s="13">
        <v>127</v>
      </c>
      <c r="F200" s="3">
        <v>2</v>
      </c>
      <c r="G200" s="3">
        <f t="shared" si="22"/>
        <v>254</v>
      </c>
      <c r="H200" s="3">
        <f t="shared" si="23"/>
        <v>1397</v>
      </c>
      <c r="I200" s="3"/>
      <c r="J200" s="24" t="s">
        <v>1442</v>
      </c>
    </row>
    <row r="201" spans="1:10" ht="12.75">
      <c r="A201" s="260"/>
      <c r="B201" s="106" t="s">
        <v>171</v>
      </c>
      <c r="C201" s="4" t="s">
        <v>884</v>
      </c>
      <c r="D201" s="3">
        <v>7.5</v>
      </c>
      <c r="E201" s="13">
        <v>93</v>
      </c>
      <c r="F201" s="3">
        <v>2</v>
      </c>
      <c r="G201" s="3">
        <f t="shared" si="22"/>
        <v>186</v>
      </c>
      <c r="H201" s="3">
        <f t="shared" si="23"/>
        <v>697.5</v>
      </c>
      <c r="I201" s="3"/>
      <c r="J201" s="24" t="s">
        <v>1442</v>
      </c>
    </row>
    <row r="202" spans="1:10" ht="12.75">
      <c r="A202" s="260"/>
      <c r="B202" s="106" t="s">
        <v>172</v>
      </c>
      <c r="C202" s="4" t="s">
        <v>885</v>
      </c>
      <c r="D202" s="3">
        <v>9</v>
      </c>
      <c r="E202" s="13">
        <v>234</v>
      </c>
      <c r="F202" s="3">
        <v>2</v>
      </c>
      <c r="G202" s="3">
        <f t="shared" si="22"/>
        <v>468</v>
      </c>
      <c r="H202" s="3">
        <f t="shared" si="23"/>
        <v>2106</v>
      </c>
      <c r="I202" s="3"/>
      <c r="J202" s="24" t="s">
        <v>1442</v>
      </c>
    </row>
    <row r="203" spans="1:10" ht="12.75">
      <c r="A203" s="260"/>
      <c r="B203" s="106" t="s">
        <v>173</v>
      </c>
      <c r="C203" s="4" t="s">
        <v>886</v>
      </c>
      <c r="D203" s="3">
        <v>10</v>
      </c>
      <c r="E203" s="3">
        <v>181</v>
      </c>
      <c r="F203" s="3">
        <v>2</v>
      </c>
      <c r="G203" s="3">
        <f t="shared" si="22"/>
        <v>362</v>
      </c>
      <c r="H203" s="3">
        <f t="shared" si="23"/>
        <v>1810</v>
      </c>
      <c r="I203" s="3"/>
      <c r="J203" s="24" t="s">
        <v>1442</v>
      </c>
    </row>
    <row r="204" spans="1:10" ht="13.5">
      <c r="A204" s="260"/>
      <c r="B204" s="106" t="s">
        <v>174</v>
      </c>
      <c r="C204" s="4" t="s">
        <v>1143</v>
      </c>
      <c r="D204" s="23">
        <v>7</v>
      </c>
      <c r="E204" s="3">
        <v>290</v>
      </c>
      <c r="F204" s="23">
        <v>2</v>
      </c>
      <c r="G204" s="3">
        <f t="shared" si="22"/>
        <v>580</v>
      </c>
      <c r="H204" s="3">
        <f t="shared" si="23"/>
        <v>2030</v>
      </c>
      <c r="I204" s="3"/>
      <c r="J204" s="24" t="s">
        <v>1442</v>
      </c>
    </row>
    <row r="205" spans="1:10" ht="12.75">
      <c r="A205" s="260"/>
      <c r="B205" s="106" t="s">
        <v>175</v>
      </c>
      <c r="C205" s="4" t="s">
        <v>887</v>
      </c>
      <c r="D205" s="3">
        <v>13</v>
      </c>
      <c r="E205" s="3">
        <v>116</v>
      </c>
      <c r="F205" s="3">
        <v>2</v>
      </c>
      <c r="G205" s="3">
        <f t="shared" si="22"/>
        <v>232</v>
      </c>
      <c r="H205" s="3">
        <f t="shared" si="23"/>
        <v>1508</v>
      </c>
      <c r="I205" s="3"/>
      <c r="J205" s="24" t="s">
        <v>1442</v>
      </c>
    </row>
    <row r="206" spans="1:10" ht="12.75">
      <c r="A206" s="260"/>
      <c r="B206" s="106" t="s">
        <v>714</v>
      </c>
      <c r="C206" s="4" t="s">
        <v>888</v>
      </c>
      <c r="D206" s="3">
        <v>12</v>
      </c>
      <c r="E206" s="3">
        <v>178</v>
      </c>
      <c r="F206" s="3">
        <v>2</v>
      </c>
      <c r="G206" s="3">
        <f t="shared" si="22"/>
        <v>356</v>
      </c>
      <c r="H206" s="3">
        <f t="shared" si="23"/>
        <v>2136</v>
      </c>
      <c r="I206" s="3"/>
      <c r="J206" s="24" t="s">
        <v>1442</v>
      </c>
    </row>
    <row r="207" spans="1:10" ht="12.75">
      <c r="A207" s="260"/>
      <c r="B207" s="106" t="s">
        <v>715</v>
      </c>
      <c r="C207" s="4" t="s">
        <v>889</v>
      </c>
      <c r="D207" s="3">
        <v>10</v>
      </c>
      <c r="E207" s="3">
        <v>200</v>
      </c>
      <c r="F207" s="3">
        <v>2</v>
      </c>
      <c r="G207" s="3">
        <f t="shared" si="22"/>
        <v>400</v>
      </c>
      <c r="H207" s="3">
        <f t="shared" si="23"/>
        <v>2000</v>
      </c>
      <c r="I207" s="3"/>
      <c r="J207" s="24" t="s">
        <v>1442</v>
      </c>
    </row>
    <row r="208" spans="1:10" ht="12.75">
      <c r="A208" s="260"/>
      <c r="B208" s="106" t="s">
        <v>1315</v>
      </c>
      <c r="C208" s="4" t="s">
        <v>1141</v>
      </c>
      <c r="D208" s="3">
        <v>10</v>
      </c>
      <c r="E208" s="3">
        <v>312</v>
      </c>
      <c r="F208" s="3">
        <v>2</v>
      </c>
      <c r="G208" s="3">
        <f t="shared" si="22"/>
        <v>624</v>
      </c>
      <c r="H208" s="3">
        <f t="shared" si="23"/>
        <v>3120</v>
      </c>
      <c r="I208" s="3"/>
      <c r="J208" s="24" t="s">
        <v>1442</v>
      </c>
    </row>
    <row r="209" spans="1:10" ht="12.75">
      <c r="A209" s="260"/>
      <c r="B209" s="106" t="s">
        <v>359</v>
      </c>
      <c r="C209" s="4" t="s">
        <v>215</v>
      </c>
      <c r="D209" s="3">
        <v>12</v>
      </c>
      <c r="E209" s="3">
        <v>348</v>
      </c>
      <c r="F209" s="3">
        <v>2</v>
      </c>
      <c r="G209" s="3">
        <f t="shared" si="22"/>
        <v>696</v>
      </c>
      <c r="H209" s="3">
        <f t="shared" si="23"/>
        <v>4176</v>
      </c>
      <c r="I209" s="3"/>
      <c r="J209" s="24" t="s">
        <v>1442</v>
      </c>
    </row>
    <row r="210" spans="1:10" ht="12.75">
      <c r="A210" s="260"/>
      <c r="B210" s="106" t="s">
        <v>360</v>
      </c>
      <c r="C210" s="4" t="s">
        <v>890</v>
      </c>
      <c r="D210" s="3">
        <v>9</v>
      </c>
      <c r="E210" s="3">
        <v>240</v>
      </c>
      <c r="F210" s="3">
        <v>2</v>
      </c>
      <c r="G210" s="3">
        <f t="shared" si="22"/>
        <v>480</v>
      </c>
      <c r="H210" s="3">
        <f t="shared" si="23"/>
        <v>2160</v>
      </c>
      <c r="I210" s="3"/>
      <c r="J210" s="24" t="s">
        <v>1442</v>
      </c>
    </row>
    <row r="211" spans="1:10" ht="12.75">
      <c r="A211" s="260"/>
      <c r="B211" s="106" t="s">
        <v>361</v>
      </c>
      <c r="C211" s="4" t="s">
        <v>891</v>
      </c>
      <c r="D211" s="3">
        <v>9</v>
      </c>
      <c r="E211" s="3">
        <v>120</v>
      </c>
      <c r="F211" s="3">
        <v>2</v>
      </c>
      <c r="G211" s="3">
        <f t="shared" si="22"/>
        <v>240</v>
      </c>
      <c r="H211" s="3">
        <f t="shared" si="23"/>
        <v>1080</v>
      </c>
      <c r="I211" s="3"/>
      <c r="J211" s="24" t="s">
        <v>1442</v>
      </c>
    </row>
    <row r="212" spans="1:10" ht="12.75">
      <c r="A212" s="260"/>
      <c r="B212" s="106" t="s">
        <v>362</v>
      </c>
      <c r="C212" s="4" t="s">
        <v>1142</v>
      </c>
      <c r="D212" s="3">
        <v>7</v>
      </c>
      <c r="E212" s="3">
        <v>148</v>
      </c>
      <c r="F212" s="3">
        <v>2</v>
      </c>
      <c r="G212" s="3">
        <f t="shared" si="22"/>
        <v>296</v>
      </c>
      <c r="H212" s="3">
        <f t="shared" si="23"/>
        <v>1036</v>
      </c>
      <c r="I212" s="3"/>
      <c r="J212" s="24" t="s">
        <v>1442</v>
      </c>
    </row>
    <row r="213" spans="1:10" ht="12.75">
      <c r="A213" s="260"/>
      <c r="B213" s="106" t="s">
        <v>363</v>
      </c>
      <c r="C213" s="4" t="s">
        <v>892</v>
      </c>
      <c r="D213" s="3">
        <v>14</v>
      </c>
      <c r="E213" s="3">
        <v>120</v>
      </c>
      <c r="F213" s="3">
        <v>2</v>
      </c>
      <c r="G213" s="3">
        <f aca="true" t="shared" si="24" ref="G213:G219">+E213*F213</f>
        <v>240</v>
      </c>
      <c r="H213" s="3">
        <f aca="true" t="shared" si="25" ref="H213:H219">D213*E213</f>
        <v>1680</v>
      </c>
      <c r="I213" s="3"/>
      <c r="J213" s="24" t="s">
        <v>1442</v>
      </c>
    </row>
    <row r="214" spans="1:10" ht="12.75">
      <c r="A214" s="260"/>
      <c r="B214" s="106" t="s">
        <v>364</v>
      </c>
      <c r="C214" s="73" t="s">
        <v>206</v>
      </c>
      <c r="D214" s="3">
        <v>11</v>
      </c>
      <c r="E214" s="3">
        <v>200</v>
      </c>
      <c r="F214" s="3">
        <v>2</v>
      </c>
      <c r="G214" s="3">
        <f t="shared" si="24"/>
        <v>400</v>
      </c>
      <c r="H214" s="3">
        <f t="shared" si="25"/>
        <v>2200</v>
      </c>
      <c r="I214" s="3"/>
      <c r="J214" s="24" t="s">
        <v>1442</v>
      </c>
    </row>
    <row r="215" spans="1:10" ht="12.75">
      <c r="A215" s="260"/>
      <c r="B215" s="106" t="s">
        <v>365</v>
      </c>
      <c r="C215" s="4" t="s">
        <v>894</v>
      </c>
      <c r="D215" s="3">
        <v>9.5</v>
      </c>
      <c r="E215" s="3">
        <v>776</v>
      </c>
      <c r="F215" s="3">
        <v>2</v>
      </c>
      <c r="G215" s="3">
        <f t="shared" si="24"/>
        <v>1552</v>
      </c>
      <c r="H215" s="3">
        <f t="shared" si="25"/>
        <v>7372</v>
      </c>
      <c r="I215" s="3"/>
      <c r="J215" s="24" t="s">
        <v>1442</v>
      </c>
    </row>
    <row r="216" spans="1:10" ht="12.75">
      <c r="A216" s="260"/>
      <c r="B216" s="106" t="s">
        <v>366</v>
      </c>
      <c r="C216" s="4" t="s">
        <v>874</v>
      </c>
      <c r="D216" s="3">
        <v>10</v>
      </c>
      <c r="E216" s="3">
        <v>276</v>
      </c>
      <c r="F216" s="3">
        <v>2</v>
      </c>
      <c r="G216" s="3">
        <f t="shared" si="24"/>
        <v>552</v>
      </c>
      <c r="H216" s="3">
        <f t="shared" si="25"/>
        <v>2760</v>
      </c>
      <c r="I216" s="3"/>
      <c r="J216" s="24" t="s">
        <v>1442</v>
      </c>
    </row>
    <row r="217" spans="1:10" ht="12.75">
      <c r="A217" s="260"/>
      <c r="B217" s="106" t="s">
        <v>367</v>
      </c>
      <c r="C217" s="4" t="s">
        <v>895</v>
      </c>
      <c r="D217" s="3">
        <v>8</v>
      </c>
      <c r="E217" s="3">
        <v>230</v>
      </c>
      <c r="F217" s="3">
        <v>2</v>
      </c>
      <c r="G217" s="3">
        <f t="shared" si="24"/>
        <v>460</v>
      </c>
      <c r="H217" s="3">
        <f t="shared" si="25"/>
        <v>1840</v>
      </c>
      <c r="I217" s="3"/>
      <c r="J217" s="24" t="s">
        <v>1442</v>
      </c>
    </row>
    <row r="218" spans="1:10" ht="12.75">
      <c r="A218" s="260"/>
      <c r="B218" s="106" t="s">
        <v>368</v>
      </c>
      <c r="C218" s="4" t="s">
        <v>893</v>
      </c>
      <c r="D218" s="3">
        <v>11</v>
      </c>
      <c r="E218" s="3">
        <v>130</v>
      </c>
      <c r="F218" s="3">
        <v>2</v>
      </c>
      <c r="G218" s="3">
        <f t="shared" si="24"/>
        <v>260</v>
      </c>
      <c r="H218" s="3">
        <f t="shared" si="25"/>
        <v>1430</v>
      </c>
      <c r="I218" s="3"/>
      <c r="J218" s="24" t="s">
        <v>1442</v>
      </c>
    </row>
    <row r="219" spans="1:10" ht="12.75">
      <c r="A219" s="260"/>
      <c r="B219" s="106" t="s">
        <v>369</v>
      </c>
      <c r="C219" s="4" t="s">
        <v>958</v>
      </c>
      <c r="D219" s="3">
        <v>9</v>
      </c>
      <c r="E219" s="3">
        <v>200</v>
      </c>
      <c r="F219" s="3">
        <v>2</v>
      </c>
      <c r="G219" s="3">
        <f t="shared" si="24"/>
        <v>400</v>
      </c>
      <c r="H219" s="3">
        <f t="shared" si="25"/>
        <v>1800</v>
      </c>
      <c r="I219" s="3"/>
      <c r="J219" s="24" t="s">
        <v>1442</v>
      </c>
    </row>
    <row r="220" spans="1:10" ht="12.75">
      <c r="A220" s="260"/>
      <c r="B220" s="110"/>
      <c r="C220" s="4" t="s">
        <v>1101</v>
      </c>
      <c r="D220" s="11"/>
      <c r="E220" s="11">
        <f>SUM(E192:E219)</f>
        <v>8204</v>
      </c>
      <c r="F220" s="11"/>
      <c r="G220" s="11">
        <f>SUM(G192:G219)</f>
        <v>16408</v>
      </c>
      <c r="H220" s="11">
        <f>SUM(H192:H219)</f>
        <v>65344.5</v>
      </c>
      <c r="I220" s="11"/>
      <c r="J220" s="117"/>
    </row>
    <row r="221" spans="1:10" ht="12.75">
      <c r="A221" s="261"/>
      <c r="B221" s="106" t="s">
        <v>162</v>
      </c>
      <c r="C221" s="4" t="s">
        <v>896</v>
      </c>
      <c r="D221" s="3">
        <v>19</v>
      </c>
      <c r="E221" s="3">
        <v>80</v>
      </c>
      <c r="F221" s="3">
        <v>2</v>
      </c>
      <c r="G221" s="3">
        <f>+E221*F221</f>
        <v>160</v>
      </c>
      <c r="H221" s="3">
        <f>D221*E221</f>
        <v>1520</v>
      </c>
      <c r="I221" s="3"/>
      <c r="J221" s="24" t="s">
        <v>1442</v>
      </c>
    </row>
    <row r="222" spans="1:10" ht="12.75">
      <c r="A222" s="257" t="s">
        <v>1463</v>
      </c>
      <c r="B222" s="106" t="s">
        <v>163</v>
      </c>
      <c r="C222" s="4" t="s">
        <v>897</v>
      </c>
      <c r="D222" s="3">
        <v>6</v>
      </c>
      <c r="E222" s="3">
        <v>213</v>
      </c>
      <c r="F222" s="3">
        <v>2</v>
      </c>
      <c r="G222" s="3">
        <f aca="true" t="shared" si="26" ref="G222:G264">+E222*F222</f>
        <v>426</v>
      </c>
      <c r="H222" s="3">
        <f aca="true" t="shared" si="27" ref="H222:H262">D222*E222</f>
        <v>1278</v>
      </c>
      <c r="I222" s="3"/>
      <c r="J222" s="24" t="s">
        <v>1442</v>
      </c>
    </row>
    <row r="223" spans="1:10" ht="26.25">
      <c r="A223" s="257"/>
      <c r="B223" s="106" t="s">
        <v>164</v>
      </c>
      <c r="C223" s="4" t="s">
        <v>1144</v>
      </c>
      <c r="D223" s="3">
        <v>8</v>
      </c>
      <c r="E223" s="3">
        <v>661</v>
      </c>
      <c r="F223" s="3">
        <v>2</v>
      </c>
      <c r="G223" s="3">
        <f t="shared" si="26"/>
        <v>1322</v>
      </c>
      <c r="H223" s="3">
        <f t="shared" si="27"/>
        <v>5288</v>
      </c>
      <c r="I223" s="3"/>
      <c r="J223" s="24" t="s">
        <v>1442</v>
      </c>
    </row>
    <row r="224" spans="1:10" ht="12.75">
      <c r="A224" s="257"/>
      <c r="B224" s="106" t="s">
        <v>165</v>
      </c>
      <c r="C224" s="4" t="s">
        <v>898</v>
      </c>
      <c r="D224" s="3">
        <v>7</v>
      </c>
      <c r="E224" s="3">
        <v>378</v>
      </c>
      <c r="F224" s="3">
        <v>2</v>
      </c>
      <c r="G224" s="3">
        <f t="shared" si="26"/>
        <v>756</v>
      </c>
      <c r="H224" s="3">
        <f t="shared" si="27"/>
        <v>2646</v>
      </c>
      <c r="I224" s="3"/>
      <c r="J224" s="24" t="s">
        <v>1442</v>
      </c>
    </row>
    <row r="225" spans="1:10" ht="12.75">
      <c r="A225" s="257"/>
      <c r="B225" s="106" t="s">
        <v>166</v>
      </c>
      <c r="C225" s="4" t="s">
        <v>899</v>
      </c>
      <c r="D225" s="3">
        <v>7</v>
      </c>
      <c r="E225" s="3">
        <v>347</v>
      </c>
      <c r="F225" s="3">
        <v>2</v>
      </c>
      <c r="G225" s="3">
        <f t="shared" si="26"/>
        <v>694</v>
      </c>
      <c r="H225" s="3">
        <f t="shared" si="27"/>
        <v>2429</v>
      </c>
      <c r="I225" s="3"/>
      <c r="J225" s="24" t="s">
        <v>1442</v>
      </c>
    </row>
    <row r="226" spans="1:10" ht="12.75">
      <c r="A226" s="257"/>
      <c r="B226" s="106" t="s">
        <v>167</v>
      </c>
      <c r="C226" s="4" t="s">
        <v>900</v>
      </c>
      <c r="D226" s="3">
        <v>5</v>
      </c>
      <c r="E226" s="3">
        <v>158</v>
      </c>
      <c r="F226" s="3">
        <v>2</v>
      </c>
      <c r="G226" s="3">
        <f t="shared" si="26"/>
        <v>316</v>
      </c>
      <c r="H226" s="3">
        <f t="shared" si="27"/>
        <v>790</v>
      </c>
      <c r="I226" s="3"/>
      <c r="J226" s="24" t="s">
        <v>1442</v>
      </c>
    </row>
    <row r="227" spans="1:10" ht="12.75">
      <c r="A227" s="257"/>
      <c r="B227" s="106" t="s">
        <v>168</v>
      </c>
      <c r="C227" s="4" t="s">
        <v>1286</v>
      </c>
      <c r="D227" s="3">
        <v>7</v>
      </c>
      <c r="E227" s="3">
        <v>208</v>
      </c>
      <c r="F227" s="3">
        <v>2</v>
      </c>
      <c r="G227" s="3">
        <f t="shared" si="26"/>
        <v>416</v>
      </c>
      <c r="H227" s="3">
        <f t="shared" si="27"/>
        <v>1456</v>
      </c>
      <c r="I227" s="3"/>
      <c r="J227" s="24" t="s">
        <v>1442</v>
      </c>
    </row>
    <row r="228" spans="1:10" ht="12.75">
      <c r="A228" s="257"/>
      <c r="B228" s="106" t="s">
        <v>169</v>
      </c>
      <c r="C228" s="4" t="s">
        <v>981</v>
      </c>
      <c r="D228" s="3">
        <v>6</v>
      </c>
      <c r="E228" s="3">
        <v>180</v>
      </c>
      <c r="F228" s="3">
        <v>2</v>
      </c>
      <c r="G228" s="3">
        <f t="shared" si="26"/>
        <v>360</v>
      </c>
      <c r="H228" s="3">
        <f t="shared" si="27"/>
        <v>1080</v>
      </c>
      <c r="I228" s="3"/>
      <c r="J228" s="24" t="s">
        <v>1442</v>
      </c>
    </row>
    <row r="229" spans="1:10" ht="12.75">
      <c r="A229" s="257"/>
      <c r="B229" s="106" t="s">
        <v>170</v>
      </c>
      <c r="C229" s="4" t="s">
        <v>857</v>
      </c>
      <c r="D229" s="3">
        <v>6.5</v>
      </c>
      <c r="E229" s="3">
        <v>95</v>
      </c>
      <c r="F229" s="3">
        <v>2</v>
      </c>
      <c r="G229" s="3">
        <f t="shared" si="26"/>
        <v>190</v>
      </c>
      <c r="H229" s="3">
        <f t="shared" si="27"/>
        <v>617.5</v>
      </c>
      <c r="I229" s="3"/>
      <c r="J229" s="24" t="s">
        <v>1442</v>
      </c>
    </row>
    <row r="230" spans="1:10" ht="12.75">
      <c r="A230" s="257"/>
      <c r="B230" s="106" t="s">
        <v>171</v>
      </c>
      <c r="C230" s="4" t="s">
        <v>858</v>
      </c>
      <c r="D230" s="3">
        <v>6</v>
      </c>
      <c r="E230" s="3">
        <v>75</v>
      </c>
      <c r="F230" s="3">
        <v>2</v>
      </c>
      <c r="G230" s="3">
        <f t="shared" si="26"/>
        <v>150</v>
      </c>
      <c r="H230" s="3">
        <f t="shared" si="27"/>
        <v>450</v>
      </c>
      <c r="I230" s="3"/>
      <c r="J230" s="24" t="s">
        <v>1442</v>
      </c>
    </row>
    <row r="231" spans="1:10" ht="26.25">
      <c r="A231" s="257"/>
      <c r="B231" s="106" t="s">
        <v>172</v>
      </c>
      <c r="C231" s="4" t="s">
        <v>1146</v>
      </c>
      <c r="D231" s="3">
        <v>5</v>
      </c>
      <c r="E231" s="3">
        <v>556</v>
      </c>
      <c r="F231" s="3">
        <v>2</v>
      </c>
      <c r="G231" s="3">
        <f t="shared" si="26"/>
        <v>1112</v>
      </c>
      <c r="H231" s="3">
        <f t="shared" si="27"/>
        <v>2780</v>
      </c>
      <c r="I231" s="3"/>
      <c r="J231" s="24" t="s">
        <v>1442</v>
      </c>
    </row>
    <row r="232" spans="1:10" ht="12.75">
      <c r="A232" s="257"/>
      <c r="B232" s="106" t="s">
        <v>173</v>
      </c>
      <c r="C232" s="4" t="s">
        <v>859</v>
      </c>
      <c r="D232" s="3">
        <v>10</v>
      </c>
      <c r="E232" s="3">
        <v>345</v>
      </c>
      <c r="F232" s="3">
        <v>2</v>
      </c>
      <c r="G232" s="3">
        <f t="shared" si="26"/>
        <v>690</v>
      </c>
      <c r="H232" s="3">
        <f t="shared" si="27"/>
        <v>3450</v>
      </c>
      <c r="I232" s="3"/>
      <c r="J232" s="24" t="s">
        <v>1442</v>
      </c>
    </row>
    <row r="233" spans="1:10" ht="12.75">
      <c r="A233" s="257"/>
      <c r="B233" s="106" t="s">
        <v>174</v>
      </c>
      <c r="C233" s="4" t="s">
        <v>860</v>
      </c>
      <c r="D233" s="3">
        <v>6</v>
      </c>
      <c r="E233" s="3">
        <v>340</v>
      </c>
      <c r="F233" s="3">
        <v>2</v>
      </c>
      <c r="G233" s="3">
        <f t="shared" si="26"/>
        <v>680</v>
      </c>
      <c r="H233" s="3">
        <f t="shared" si="27"/>
        <v>2040</v>
      </c>
      <c r="I233" s="3"/>
      <c r="J233" s="24" t="s">
        <v>1442</v>
      </c>
    </row>
    <row r="234" spans="1:10" ht="12.75">
      <c r="A234" s="257"/>
      <c r="B234" s="106" t="s">
        <v>175</v>
      </c>
      <c r="C234" s="4" t="s">
        <v>861</v>
      </c>
      <c r="D234" s="3">
        <v>6</v>
      </c>
      <c r="E234" s="3">
        <v>236</v>
      </c>
      <c r="F234" s="3">
        <v>2</v>
      </c>
      <c r="G234" s="3">
        <f t="shared" si="26"/>
        <v>472</v>
      </c>
      <c r="H234" s="3">
        <f t="shared" si="27"/>
        <v>1416</v>
      </c>
      <c r="I234" s="3"/>
      <c r="J234" s="24" t="s">
        <v>1442</v>
      </c>
    </row>
    <row r="235" spans="1:10" ht="13.5">
      <c r="A235" s="257"/>
      <c r="B235" s="106" t="s">
        <v>714</v>
      </c>
      <c r="C235" s="4" t="s">
        <v>862</v>
      </c>
      <c r="D235" s="23">
        <v>3</v>
      </c>
      <c r="E235" s="23">
        <v>504</v>
      </c>
      <c r="F235" s="23">
        <v>2</v>
      </c>
      <c r="G235" s="3">
        <f t="shared" si="26"/>
        <v>1008</v>
      </c>
      <c r="H235" s="3">
        <f t="shared" si="27"/>
        <v>1512</v>
      </c>
      <c r="I235" s="3"/>
      <c r="J235" s="24" t="s">
        <v>1442</v>
      </c>
    </row>
    <row r="236" spans="1:10" ht="12.75">
      <c r="A236" s="257"/>
      <c r="B236" s="106" t="s">
        <v>715</v>
      </c>
      <c r="C236" s="4" t="s">
        <v>975</v>
      </c>
      <c r="D236" s="3">
        <v>5</v>
      </c>
      <c r="E236" s="3">
        <v>286</v>
      </c>
      <c r="F236" s="3">
        <v>2</v>
      </c>
      <c r="G236" s="3">
        <f t="shared" si="26"/>
        <v>572</v>
      </c>
      <c r="H236" s="3">
        <f t="shared" si="27"/>
        <v>1430</v>
      </c>
      <c r="I236" s="3"/>
      <c r="J236" s="24" t="s">
        <v>1442</v>
      </c>
    </row>
    <row r="237" spans="1:10" ht="12.75">
      <c r="A237" s="257"/>
      <c r="B237" s="106" t="s">
        <v>1315</v>
      </c>
      <c r="C237" s="4" t="s">
        <v>976</v>
      </c>
      <c r="D237" s="3">
        <v>7</v>
      </c>
      <c r="E237" s="3">
        <v>227</v>
      </c>
      <c r="F237" s="3">
        <v>2</v>
      </c>
      <c r="G237" s="3">
        <f t="shared" si="26"/>
        <v>454</v>
      </c>
      <c r="H237" s="3">
        <f t="shared" si="27"/>
        <v>1589</v>
      </c>
      <c r="I237" s="3"/>
      <c r="J237" s="24" t="s">
        <v>1442</v>
      </c>
    </row>
    <row r="238" spans="1:10" ht="12.75">
      <c r="A238" s="257"/>
      <c r="B238" s="106" t="s">
        <v>359</v>
      </c>
      <c r="C238" s="4" t="s">
        <v>977</v>
      </c>
      <c r="D238" s="3">
        <v>6</v>
      </c>
      <c r="E238" s="3">
        <v>252</v>
      </c>
      <c r="F238" s="3">
        <v>2</v>
      </c>
      <c r="G238" s="3">
        <f t="shared" si="26"/>
        <v>504</v>
      </c>
      <c r="H238" s="3">
        <f t="shared" si="27"/>
        <v>1512</v>
      </c>
      <c r="I238" s="3"/>
      <c r="J238" s="24" t="s">
        <v>1442</v>
      </c>
    </row>
    <row r="239" spans="1:10" ht="12.75">
      <c r="A239" s="257"/>
      <c r="B239" s="106" t="s">
        <v>360</v>
      </c>
      <c r="C239" s="4" t="s">
        <v>863</v>
      </c>
      <c r="D239" s="3">
        <v>5</v>
      </c>
      <c r="E239" s="3">
        <v>561</v>
      </c>
      <c r="F239" s="3">
        <v>2</v>
      </c>
      <c r="G239" s="3">
        <f t="shared" si="26"/>
        <v>1122</v>
      </c>
      <c r="H239" s="3">
        <f t="shared" si="27"/>
        <v>2805</v>
      </c>
      <c r="I239" s="3"/>
      <c r="J239" s="24" t="s">
        <v>1442</v>
      </c>
    </row>
    <row r="240" spans="1:10" ht="12.75">
      <c r="A240" s="257"/>
      <c r="B240" s="106" t="s">
        <v>361</v>
      </c>
      <c r="C240" s="4" t="s">
        <v>864</v>
      </c>
      <c r="D240" s="3">
        <v>6</v>
      </c>
      <c r="E240" s="3">
        <v>248</v>
      </c>
      <c r="F240" s="3">
        <v>2</v>
      </c>
      <c r="G240" s="3">
        <f t="shared" si="26"/>
        <v>496</v>
      </c>
      <c r="H240" s="3">
        <f t="shared" si="27"/>
        <v>1488</v>
      </c>
      <c r="I240" s="3"/>
      <c r="J240" s="24" t="s">
        <v>1442</v>
      </c>
    </row>
    <row r="241" spans="1:10" ht="12.75">
      <c r="A241" s="257"/>
      <c r="B241" s="106" t="s">
        <v>362</v>
      </c>
      <c r="C241" s="4" t="s">
        <v>865</v>
      </c>
      <c r="D241" s="3">
        <v>6</v>
      </c>
      <c r="E241" s="3">
        <v>490</v>
      </c>
      <c r="F241" s="3">
        <v>2</v>
      </c>
      <c r="G241" s="3">
        <f t="shared" si="26"/>
        <v>980</v>
      </c>
      <c r="H241" s="3">
        <f t="shared" si="27"/>
        <v>2940</v>
      </c>
      <c r="I241" s="3"/>
      <c r="J241" s="24" t="s">
        <v>1442</v>
      </c>
    </row>
    <row r="242" spans="1:10" ht="12.75">
      <c r="A242" s="257"/>
      <c r="B242" s="106" t="s">
        <v>363</v>
      </c>
      <c r="C242" s="4" t="s">
        <v>866</v>
      </c>
      <c r="D242" s="3">
        <v>7</v>
      </c>
      <c r="E242" s="3">
        <v>501</v>
      </c>
      <c r="F242" s="3">
        <v>2</v>
      </c>
      <c r="G242" s="3">
        <f t="shared" si="26"/>
        <v>1002</v>
      </c>
      <c r="H242" s="3">
        <f t="shared" si="27"/>
        <v>3507</v>
      </c>
      <c r="I242" s="3"/>
      <c r="J242" s="24" t="s">
        <v>1442</v>
      </c>
    </row>
    <row r="243" spans="1:10" ht="12.75">
      <c r="A243" s="257"/>
      <c r="B243" s="106" t="s">
        <v>364</v>
      </c>
      <c r="C243" s="4" t="s">
        <v>867</v>
      </c>
      <c r="D243" s="3">
        <v>6.5</v>
      </c>
      <c r="E243" s="3">
        <v>238</v>
      </c>
      <c r="F243" s="3">
        <v>2</v>
      </c>
      <c r="G243" s="3">
        <f t="shared" si="26"/>
        <v>476</v>
      </c>
      <c r="H243" s="3">
        <f t="shared" si="27"/>
        <v>1547</v>
      </c>
      <c r="I243" s="3"/>
      <c r="J243" s="24" t="s">
        <v>1442</v>
      </c>
    </row>
    <row r="244" spans="1:10" ht="12.75">
      <c r="A244" s="257"/>
      <c r="B244" s="106" t="s">
        <v>365</v>
      </c>
      <c r="C244" s="4" t="s">
        <v>868</v>
      </c>
      <c r="D244" s="3">
        <v>6</v>
      </c>
      <c r="E244" s="3">
        <v>218</v>
      </c>
      <c r="F244" s="3">
        <v>2</v>
      </c>
      <c r="G244" s="3">
        <f t="shared" si="26"/>
        <v>436</v>
      </c>
      <c r="H244" s="3">
        <f t="shared" si="27"/>
        <v>1308</v>
      </c>
      <c r="I244" s="3"/>
      <c r="J244" s="24" t="s">
        <v>1442</v>
      </c>
    </row>
    <row r="245" spans="1:10" ht="12.75">
      <c r="A245" s="257"/>
      <c r="B245" s="106" t="s">
        <v>366</v>
      </c>
      <c r="C245" s="4" t="s">
        <v>632</v>
      </c>
      <c r="D245" s="3">
        <v>9</v>
      </c>
      <c r="E245" s="3">
        <v>237</v>
      </c>
      <c r="F245" s="3">
        <v>2</v>
      </c>
      <c r="G245" s="3">
        <f t="shared" si="26"/>
        <v>474</v>
      </c>
      <c r="H245" s="3">
        <f t="shared" si="27"/>
        <v>2133</v>
      </c>
      <c r="I245" s="3"/>
      <c r="J245" s="24" t="s">
        <v>1442</v>
      </c>
    </row>
    <row r="246" spans="1:10" ht="12.75">
      <c r="A246" s="257"/>
      <c r="B246" s="106" t="s">
        <v>367</v>
      </c>
      <c r="C246" s="4" t="s">
        <v>1290</v>
      </c>
      <c r="D246" s="3">
        <v>8.5</v>
      </c>
      <c r="E246" s="3">
        <v>80</v>
      </c>
      <c r="F246" s="3">
        <v>2</v>
      </c>
      <c r="G246" s="3">
        <f t="shared" si="26"/>
        <v>160</v>
      </c>
      <c r="H246" s="3">
        <f t="shared" si="27"/>
        <v>680</v>
      </c>
      <c r="I246" s="3"/>
      <c r="J246" s="24" t="s">
        <v>1442</v>
      </c>
    </row>
    <row r="247" spans="1:10" ht="12.75">
      <c r="A247" s="257"/>
      <c r="B247" s="106" t="s">
        <v>368</v>
      </c>
      <c r="C247" s="4" t="s">
        <v>1291</v>
      </c>
      <c r="D247" s="3">
        <v>3</v>
      </c>
      <c r="E247" s="3">
        <v>429</v>
      </c>
      <c r="F247" s="3">
        <v>2</v>
      </c>
      <c r="G247" s="3">
        <f t="shared" si="26"/>
        <v>858</v>
      </c>
      <c r="H247" s="3">
        <f t="shared" si="27"/>
        <v>1287</v>
      </c>
      <c r="I247" s="3"/>
      <c r="J247" s="24" t="s">
        <v>1442</v>
      </c>
    </row>
    <row r="248" spans="1:10" ht="26.25">
      <c r="A248" s="257"/>
      <c r="B248" s="106" t="s">
        <v>369</v>
      </c>
      <c r="C248" s="4" t="s">
        <v>1145</v>
      </c>
      <c r="D248" s="3">
        <v>3</v>
      </c>
      <c r="E248" s="3">
        <v>400</v>
      </c>
      <c r="F248" s="3">
        <v>2</v>
      </c>
      <c r="G248" s="3">
        <f t="shared" si="26"/>
        <v>800</v>
      </c>
      <c r="H248" s="3">
        <f t="shared" si="27"/>
        <v>1200</v>
      </c>
      <c r="I248" s="3"/>
      <c r="J248" s="24" t="s">
        <v>1442</v>
      </c>
    </row>
    <row r="249" spans="1:10" ht="12.75">
      <c r="A249" s="257"/>
      <c r="B249" s="106" t="s">
        <v>370</v>
      </c>
      <c r="C249" s="4" t="s">
        <v>483</v>
      </c>
      <c r="D249" s="3">
        <v>7.5</v>
      </c>
      <c r="E249" s="3">
        <v>396</v>
      </c>
      <c r="F249" s="3">
        <v>2</v>
      </c>
      <c r="G249" s="3">
        <f t="shared" si="26"/>
        <v>792</v>
      </c>
      <c r="H249" s="3">
        <f t="shared" si="27"/>
        <v>2970</v>
      </c>
      <c r="I249" s="3"/>
      <c r="J249" s="24" t="s">
        <v>1442</v>
      </c>
    </row>
    <row r="250" spans="1:10" ht="12.75">
      <c r="A250" s="257"/>
      <c r="B250" s="106" t="s">
        <v>371</v>
      </c>
      <c r="C250" s="4" t="s">
        <v>1292</v>
      </c>
      <c r="D250" s="3">
        <v>5</v>
      </c>
      <c r="E250" s="3">
        <v>77</v>
      </c>
      <c r="F250" s="3">
        <v>2</v>
      </c>
      <c r="G250" s="3">
        <f t="shared" si="26"/>
        <v>154</v>
      </c>
      <c r="H250" s="3">
        <f t="shared" si="27"/>
        <v>385</v>
      </c>
      <c r="I250" s="3"/>
      <c r="J250" s="24" t="s">
        <v>1442</v>
      </c>
    </row>
    <row r="251" spans="1:10" ht="12.75">
      <c r="A251" s="257"/>
      <c r="B251" s="106" t="s">
        <v>372</v>
      </c>
      <c r="C251" s="4" t="s">
        <v>1293</v>
      </c>
      <c r="D251" s="3">
        <v>11</v>
      </c>
      <c r="E251" s="3">
        <v>252</v>
      </c>
      <c r="F251" s="3">
        <v>2</v>
      </c>
      <c r="G251" s="3">
        <f t="shared" si="26"/>
        <v>504</v>
      </c>
      <c r="H251" s="3">
        <f t="shared" si="27"/>
        <v>2772</v>
      </c>
      <c r="I251" s="3"/>
      <c r="J251" s="24" t="s">
        <v>1442</v>
      </c>
    </row>
    <row r="252" spans="1:10" ht="12.75">
      <c r="A252" s="257"/>
      <c r="B252" s="106" t="s">
        <v>373</v>
      </c>
      <c r="C252" s="4" t="s">
        <v>634</v>
      </c>
      <c r="D252" s="3">
        <v>6</v>
      </c>
      <c r="E252" s="3">
        <v>188</v>
      </c>
      <c r="F252" s="3">
        <v>2</v>
      </c>
      <c r="G252" s="3">
        <f t="shared" si="26"/>
        <v>376</v>
      </c>
      <c r="H252" s="3">
        <f t="shared" si="27"/>
        <v>1128</v>
      </c>
      <c r="I252" s="3"/>
      <c r="J252" s="24" t="s">
        <v>1442</v>
      </c>
    </row>
    <row r="253" spans="1:10" ht="12.75">
      <c r="A253" s="257"/>
      <c r="B253" s="106" t="s">
        <v>374</v>
      </c>
      <c r="C253" s="4" t="s">
        <v>635</v>
      </c>
      <c r="D253" s="3">
        <v>4</v>
      </c>
      <c r="E253" s="3">
        <v>96</v>
      </c>
      <c r="F253" s="3">
        <v>2</v>
      </c>
      <c r="G253" s="3">
        <f t="shared" si="26"/>
        <v>192</v>
      </c>
      <c r="H253" s="3">
        <f t="shared" si="27"/>
        <v>384</v>
      </c>
      <c r="I253" s="3"/>
      <c r="J253" s="24" t="s">
        <v>1442</v>
      </c>
    </row>
    <row r="254" spans="1:10" ht="12.75">
      <c r="A254" s="257"/>
      <c r="B254" s="106" t="s">
        <v>375</v>
      </c>
      <c r="C254" s="4" t="s">
        <v>1261</v>
      </c>
      <c r="D254" s="3">
        <v>4</v>
      </c>
      <c r="E254" s="3">
        <v>185</v>
      </c>
      <c r="F254" s="3">
        <v>2</v>
      </c>
      <c r="G254" s="3">
        <f t="shared" si="26"/>
        <v>370</v>
      </c>
      <c r="H254" s="3">
        <f t="shared" si="27"/>
        <v>740</v>
      </c>
      <c r="I254" s="3"/>
      <c r="J254" s="24" t="s">
        <v>1442</v>
      </c>
    </row>
    <row r="255" spans="1:10" ht="12.75">
      <c r="A255" s="257"/>
      <c r="B255" s="106" t="s">
        <v>376</v>
      </c>
      <c r="C255" s="4" t="s">
        <v>484</v>
      </c>
      <c r="D255" s="3">
        <v>17</v>
      </c>
      <c r="E255" s="3">
        <v>320</v>
      </c>
      <c r="F255" s="3">
        <v>2</v>
      </c>
      <c r="G255" s="3">
        <f t="shared" si="26"/>
        <v>640</v>
      </c>
      <c r="H255" s="3">
        <f t="shared" si="27"/>
        <v>5440</v>
      </c>
      <c r="I255" s="3"/>
      <c r="J255" s="24" t="s">
        <v>1442</v>
      </c>
    </row>
    <row r="256" spans="1:10" ht="12.75">
      <c r="A256" s="257"/>
      <c r="B256" s="106" t="s">
        <v>377</v>
      </c>
      <c r="C256" s="4" t="s">
        <v>1262</v>
      </c>
      <c r="D256" s="3">
        <v>7</v>
      </c>
      <c r="E256" s="3">
        <v>850</v>
      </c>
      <c r="F256" s="3">
        <v>2</v>
      </c>
      <c r="G256" s="3">
        <f t="shared" si="26"/>
        <v>1700</v>
      </c>
      <c r="H256" s="3">
        <f t="shared" si="27"/>
        <v>5950</v>
      </c>
      <c r="I256" s="3"/>
      <c r="J256" s="24" t="s">
        <v>1442</v>
      </c>
    </row>
    <row r="257" spans="1:10" ht="12.75">
      <c r="A257" s="257"/>
      <c r="B257" s="106" t="s">
        <v>378</v>
      </c>
      <c r="C257" s="4" t="s">
        <v>1263</v>
      </c>
      <c r="D257" s="3">
        <v>6.5</v>
      </c>
      <c r="E257" s="3">
        <v>350</v>
      </c>
      <c r="F257" s="3">
        <v>2</v>
      </c>
      <c r="G257" s="3">
        <f t="shared" si="26"/>
        <v>700</v>
      </c>
      <c r="H257" s="3">
        <f t="shared" si="27"/>
        <v>2275</v>
      </c>
      <c r="I257" s="3"/>
      <c r="J257" s="24" t="s">
        <v>1442</v>
      </c>
    </row>
    <row r="258" spans="1:10" ht="12.75">
      <c r="A258" s="257"/>
      <c r="B258" s="106" t="s">
        <v>379</v>
      </c>
      <c r="C258" s="4" t="s">
        <v>1264</v>
      </c>
      <c r="D258" s="3">
        <v>6</v>
      </c>
      <c r="E258" s="3">
        <v>382</v>
      </c>
      <c r="F258" s="3">
        <v>2</v>
      </c>
      <c r="G258" s="3">
        <f t="shared" si="26"/>
        <v>764</v>
      </c>
      <c r="H258" s="3">
        <f t="shared" si="27"/>
        <v>2292</v>
      </c>
      <c r="I258" s="3"/>
      <c r="J258" s="24" t="s">
        <v>1442</v>
      </c>
    </row>
    <row r="259" spans="1:10" ht="12.75">
      <c r="A259" s="257"/>
      <c r="B259" s="106" t="s">
        <v>380</v>
      </c>
      <c r="C259" s="4" t="s">
        <v>1265</v>
      </c>
      <c r="D259" s="3">
        <v>9</v>
      </c>
      <c r="E259" s="3">
        <v>462</v>
      </c>
      <c r="F259" s="3">
        <v>2</v>
      </c>
      <c r="G259" s="3">
        <f t="shared" si="26"/>
        <v>924</v>
      </c>
      <c r="H259" s="3">
        <f t="shared" si="27"/>
        <v>4158</v>
      </c>
      <c r="I259" s="3"/>
      <c r="J259" s="24" t="s">
        <v>1442</v>
      </c>
    </row>
    <row r="260" spans="1:10" ht="12.75">
      <c r="A260" s="257"/>
      <c r="B260" s="106" t="s">
        <v>381</v>
      </c>
      <c r="C260" s="4" t="s">
        <v>1266</v>
      </c>
      <c r="D260" s="3">
        <v>6</v>
      </c>
      <c r="E260" s="3">
        <v>265</v>
      </c>
      <c r="F260" s="3">
        <v>2</v>
      </c>
      <c r="G260" s="3">
        <f t="shared" si="26"/>
        <v>530</v>
      </c>
      <c r="H260" s="3">
        <f t="shared" si="27"/>
        <v>1590</v>
      </c>
      <c r="I260" s="3"/>
      <c r="J260" s="24" t="s">
        <v>1442</v>
      </c>
    </row>
    <row r="261" spans="1:10" ht="12.75">
      <c r="A261" s="257"/>
      <c r="B261" s="106" t="s">
        <v>382</v>
      </c>
      <c r="C261" s="4" t="s">
        <v>1267</v>
      </c>
      <c r="D261" s="3">
        <v>10</v>
      </c>
      <c r="E261" s="3">
        <v>106</v>
      </c>
      <c r="F261" s="3">
        <v>2</v>
      </c>
      <c r="G261" s="3">
        <f t="shared" si="26"/>
        <v>212</v>
      </c>
      <c r="H261" s="3">
        <f t="shared" si="27"/>
        <v>1060</v>
      </c>
      <c r="I261" s="3"/>
      <c r="J261" s="24" t="s">
        <v>1442</v>
      </c>
    </row>
    <row r="262" spans="1:10" ht="12.75">
      <c r="A262" s="257"/>
      <c r="B262" s="106" t="s">
        <v>383</v>
      </c>
      <c r="C262" s="4" t="s">
        <v>504</v>
      </c>
      <c r="D262" s="3">
        <v>9.5</v>
      </c>
      <c r="E262" s="3">
        <v>194</v>
      </c>
      <c r="F262" s="3">
        <v>2</v>
      </c>
      <c r="G262" s="3">
        <f t="shared" si="26"/>
        <v>388</v>
      </c>
      <c r="H262" s="3">
        <f t="shared" si="27"/>
        <v>1843</v>
      </c>
      <c r="I262" s="3"/>
      <c r="J262" s="24" t="s">
        <v>1442</v>
      </c>
    </row>
    <row r="263" spans="1:10" ht="12.75">
      <c r="A263" s="257"/>
      <c r="B263" s="106"/>
      <c r="C263" s="4" t="s">
        <v>1101</v>
      </c>
      <c r="D263" s="11"/>
      <c r="E263" s="11">
        <f>SUM(E221:E262)</f>
        <v>12666</v>
      </c>
      <c r="F263" s="11"/>
      <c r="G263" s="11">
        <f>SUM(G221:G262)</f>
        <v>25332</v>
      </c>
      <c r="H263" s="11">
        <f>SUM(H221:H262)</f>
        <v>85165.5</v>
      </c>
      <c r="I263" s="11"/>
      <c r="J263" s="117"/>
    </row>
    <row r="264" spans="1:10" ht="12.75">
      <c r="A264" s="257"/>
      <c r="B264" s="106" t="s">
        <v>162</v>
      </c>
      <c r="C264" s="4" t="s">
        <v>1268</v>
      </c>
      <c r="D264" s="3">
        <v>10</v>
      </c>
      <c r="E264" s="3">
        <v>106</v>
      </c>
      <c r="F264" s="3">
        <v>2</v>
      </c>
      <c r="G264" s="3">
        <f t="shared" si="26"/>
        <v>212</v>
      </c>
      <c r="H264" s="3">
        <f>D264*E264</f>
        <v>1060</v>
      </c>
      <c r="I264" s="3"/>
      <c r="J264" s="24" t="s">
        <v>1442</v>
      </c>
    </row>
    <row r="265" spans="1:10" ht="12.75">
      <c r="A265" s="257" t="s">
        <v>1464</v>
      </c>
      <c r="B265" s="106" t="s">
        <v>163</v>
      </c>
      <c r="C265" s="4" t="s">
        <v>1269</v>
      </c>
      <c r="D265" s="3">
        <v>8</v>
      </c>
      <c r="E265" s="3">
        <v>572</v>
      </c>
      <c r="F265" s="3">
        <v>2</v>
      </c>
      <c r="G265" s="3">
        <f aca="true" t="shared" si="28" ref="G265:G310">+E265*F265</f>
        <v>1144</v>
      </c>
      <c r="H265" s="3">
        <f aca="true" t="shared" si="29" ref="H265:H310">D265*E265</f>
        <v>4576</v>
      </c>
      <c r="I265" s="3"/>
      <c r="J265" s="24" t="s">
        <v>1442</v>
      </c>
    </row>
    <row r="266" spans="1:10" ht="26.25">
      <c r="A266" s="257"/>
      <c r="B266" s="106" t="s">
        <v>164</v>
      </c>
      <c r="C266" s="4" t="s">
        <v>984</v>
      </c>
      <c r="D266" s="3">
        <v>5</v>
      </c>
      <c r="E266" s="3">
        <v>50</v>
      </c>
      <c r="F266" s="3">
        <v>2</v>
      </c>
      <c r="G266" s="3">
        <f t="shared" si="28"/>
        <v>100</v>
      </c>
      <c r="H266" s="3">
        <f t="shared" si="29"/>
        <v>250</v>
      </c>
      <c r="I266" s="3"/>
      <c r="J266" s="24" t="s">
        <v>1442</v>
      </c>
    </row>
    <row r="267" spans="1:10" ht="12.75">
      <c r="A267" s="257"/>
      <c r="B267" s="106" t="s">
        <v>165</v>
      </c>
      <c r="C267" s="4" t="s">
        <v>824</v>
      </c>
      <c r="D267" s="3">
        <v>4</v>
      </c>
      <c r="E267" s="3">
        <v>244</v>
      </c>
      <c r="F267" s="3">
        <v>2</v>
      </c>
      <c r="G267" s="3">
        <f t="shared" si="28"/>
        <v>488</v>
      </c>
      <c r="H267" s="3">
        <f t="shared" si="29"/>
        <v>976</v>
      </c>
      <c r="I267" s="3"/>
      <c r="J267" s="24" t="s">
        <v>1442</v>
      </c>
    </row>
    <row r="268" spans="1:10" ht="12.75">
      <c r="A268" s="257"/>
      <c r="B268" s="106" t="s">
        <v>166</v>
      </c>
      <c r="C268" s="4" t="s">
        <v>825</v>
      </c>
      <c r="D268" s="3">
        <v>6</v>
      </c>
      <c r="E268" s="3">
        <v>528</v>
      </c>
      <c r="F268" s="3">
        <v>2</v>
      </c>
      <c r="G268" s="3">
        <f t="shared" si="28"/>
        <v>1056</v>
      </c>
      <c r="H268" s="3">
        <f t="shared" si="29"/>
        <v>3168</v>
      </c>
      <c r="I268" s="3"/>
      <c r="J268" s="24" t="s">
        <v>1442</v>
      </c>
    </row>
    <row r="269" spans="1:10" ht="12.75">
      <c r="A269" s="257"/>
      <c r="B269" s="106" t="s">
        <v>167</v>
      </c>
      <c r="C269" s="4" t="s">
        <v>826</v>
      </c>
      <c r="D269" s="3">
        <v>6</v>
      </c>
      <c r="E269" s="3">
        <v>455</v>
      </c>
      <c r="F269" s="3">
        <v>2</v>
      </c>
      <c r="G269" s="3">
        <f t="shared" si="28"/>
        <v>910</v>
      </c>
      <c r="H269" s="3">
        <f t="shared" si="29"/>
        <v>2730</v>
      </c>
      <c r="I269" s="3"/>
      <c r="J269" s="24" t="s">
        <v>1442</v>
      </c>
    </row>
    <row r="270" spans="1:10" ht="12.75">
      <c r="A270" s="257"/>
      <c r="B270" s="106" t="s">
        <v>168</v>
      </c>
      <c r="C270" s="4" t="s">
        <v>827</v>
      </c>
      <c r="D270" s="3">
        <v>11</v>
      </c>
      <c r="E270" s="3">
        <v>319</v>
      </c>
      <c r="F270" s="3">
        <v>2</v>
      </c>
      <c r="G270" s="3">
        <f t="shared" si="28"/>
        <v>638</v>
      </c>
      <c r="H270" s="3">
        <f t="shared" si="29"/>
        <v>3509</v>
      </c>
      <c r="I270" s="3"/>
      <c r="J270" s="24" t="s">
        <v>1442</v>
      </c>
    </row>
    <row r="271" spans="1:10" ht="12.75">
      <c r="A271" s="257"/>
      <c r="B271" s="106" t="s">
        <v>169</v>
      </c>
      <c r="C271" s="4" t="s">
        <v>1336</v>
      </c>
      <c r="D271" s="3">
        <v>4</v>
      </c>
      <c r="E271" s="3">
        <v>88</v>
      </c>
      <c r="F271" s="3">
        <v>2</v>
      </c>
      <c r="G271" s="3">
        <f t="shared" si="28"/>
        <v>176</v>
      </c>
      <c r="H271" s="3">
        <f t="shared" si="29"/>
        <v>352</v>
      </c>
      <c r="I271" s="3"/>
      <c r="J271" s="24" t="s">
        <v>1442</v>
      </c>
    </row>
    <row r="272" spans="1:10" ht="12.75">
      <c r="A272" s="257"/>
      <c r="B272" s="106" t="s">
        <v>170</v>
      </c>
      <c r="C272" s="4" t="s">
        <v>828</v>
      </c>
      <c r="D272" s="3">
        <v>6</v>
      </c>
      <c r="E272" s="3">
        <v>218</v>
      </c>
      <c r="F272" s="3">
        <v>2</v>
      </c>
      <c r="G272" s="3">
        <f t="shared" si="28"/>
        <v>436</v>
      </c>
      <c r="H272" s="3">
        <f t="shared" si="29"/>
        <v>1308</v>
      </c>
      <c r="I272" s="3"/>
      <c r="J272" s="24" t="s">
        <v>1442</v>
      </c>
    </row>
    <row r="273" spans="1:10" ht="12.75">
      <c r="A273" s="257"/>
      <c r="B273" s="106" t="s">
        <v>171</v>
      </c>
      <c r="C273" s="4" t="s">
        <v>746</v>
      </c>
      <c r="D273" s="3">
        <v>4</v>
      </c>
      <c r="E273" s="3">
        <v>130</v>
      </c>
      <c r="F273" s="3">
        <v>2</v>
      </c>
      <c r="G273" s="3">
        <f t="shared" si="28"/>
        <v>260</v>
      </c>
      <c r="H273" s="3">
        <f t="shared" si="29"/>
        <v>520</v>
      </c>
      <c r="I273" s="3"/>
      <c r="J273" s="24" t="s">
        <v>1442</v>
      </c>
    </row>
    <row r="274" spans="1:10" ht="12.75">
      <c r="A274" s="257"/>
      <c r="B274" s="106" t="s">
        <v>172</v>
      </c>
      <c r="C274" s="4" t="s">
        <v>829</v>
      </c>
      <c r="D274" s="3">
        <v>10</v>
      </c>
      <c r="E274" s="3">
        <v>242</v>
      </c>
      <c r="F274" s="3">
        <v>2</v>
      </c>
      <c r="G274" s="3">
        <f t="shared" si="28"/>
        <v>484</v>
      </c>
      <c r="H274" s="3">
        <f t="shared" si="29"/>
        <v>2420</v>
      </c>
      <c r="I274" s="3"/>
      <c r="J274" s="24" t="s">
        <v>1442</v>
      </c>
    </row>
    <row r="275" spans="1:10" ht="12.75">
      <c r="A275" s="257"/>
      <c r="B275" s="106" t="s">
        <v>173</v>
      </c>
      <c r="C275" s="4" t="s">
        <v>830</v>
      </c>
      <c r="D275" s="3">
        <v>4</v>
      </c>
      <c r="E275" s="3">
        <v>350</v>
      </c>
      <c r="F275" s="3">
        <v>2</v>
      </c>
      <c r="G275" s="3">
        <f t="shared" si="28"/>
        <v>700</v>
      </c>
      <c r="H275" s="3">
        <f t="shared" si="29"/>
        <v>1400</v>
      </c>
      <c r="I275" s="3"/>
      <c r="J275" s="24" t="s">
        <v>1442</v>
      </c>
    </row>
    <row r="276" spans="1:10" ht="12.75">
      <c r="A276" s="257"/>
      <c r="B276" s="106" t="s">
        <v>174</v>
      </c>
      <c r="C276" s="4" t="s">
        <v>831</v>
      </c>
      <c r="D276" s="3">
        <v>7.5</v>
      </c>
      <c r="E276" s="3">
        <v>1000</v>
      </c>
      <c r="F276" s="3">
        <v>2</v>
      </c>
      <c r="G276" s="3">
        <f t="shared" si="28"/>
        <v>2000</v>
      </c>
      <c r="H276" s="3">
        <f t="shared" si="29"/>
        <v>7500</v>
      </c>
      <c r="I276" s="3"/>
      <c r="J276" s="24" t="s">
        <v>1442</v>
      </c>
    </row>
    <row r="277" spans="1:10" ht="26.25">
      <c r="A277" s="257"/>
      <c r="B277" s="106" t="s">
        <v>175</v>
      </c>
      <c r="C277" s="4" t="s">
        <v>1148</v>
      </c>
      <c r="D277" s="3">
        <v>5</v>
      </c>
      <c r="E277" s="3">
        <v>520</v>
      </c>
      <c r="F277" s="3">
        <v>2</v>
      </c>
      <c r="G277" s="3">
        <f t="shared" si="28"/>
        <v>1040</v>
      </c>
      <c r="H277" s="3">
        <f t="shared" si="29"/>
        <v>2600</v>
      </c>
      <c r="I277" s="3"/>
      <c r="J277" s="24" t="s">
        <v>1442</v>
      </c>
    </row>
    <row r="278" spans="1:10" ht="13.5">
      <c r="A278" s="257"/>
      <c r="B278" s="106" t="s">
        <v>714</v>
      </c>
      <c r="C278" s="4" t="s">
        <v>747</v>
      </c>
      <c r="D278" s="23">
        <v>6.5</v>
      </c>
      <c r="E278" s="23">
        <v>317</v>
      </c>
      <c r="F278" s="23">
        <v>2</v>
      </c>
      <c r="G278" s="3">
        <f t="shared" si="28"/>
        <v>634</v>
      </c>
      <c r="H278" s="3">
        <f t="shared" si="29"/>
        <v>2060.5</v>
      </c>
      <c r="I278" s="3"/>
      <c r="J278" s="24" t="s">
        <v>1442</v>
      </c>
    </row>
    <row r="279" spans="1:10" ht="12.75">
      <c r="A279" s="257"/>
      <c r="B279" s="106" t="s">
        <v>715</v>
      </c>
      <c r="C279" s="4" t="s">
        <v>832</v>
      </c>
      <c r="D279" s="3">
        <v>6</v>
      </c>
      <c r="E279" s="3">
        <v>324</v>
      </c>
      <c r="F279" s="3">
        <v>2</v>
      </c>
      <c r="G279" s="3">
        <f t="shared" si="28"/>
        <v>648</v>
      </c>
      <c r="H279" s="3">
        <f t="shared" si="29"/>
        <v>1944</v>
      </c>
      <c r="I279" s="3"/>
      <c r="J279" s="24" t="s">
        <v>1442</v>
      </c>
    </row>
    <row r="280" spans="1:10" ht="12.75">
      <c r="A280" s="257"/>
      <c r="B280" s="106" t="s">
        <v>1315</v>
      </c>
      <c r="C280" s="4" t="s">
        <v>748</v>
      </c>
      <c r="D280" s="3">
        <v>5</v>
      </c>
      <c r="E280" s="3">
        <v>178</v>
      </c>
      <c r="F280" s="3">
        <v>2</v>
      </c>
      <c r="G280" s="3">
        <f t="shared" si="28"/>
        <v>356</v>
      </c>
      <c r="H280" s="3">
        <f t="shared" si="29"/>
        <v>890</v>
      </c>
      <c r="I280" s="3"/>
      <c r="J280" s="24" t="s">
        <v>1442</v>
      </c>
    </row>
    <row r="281" spans="1:10" ht="12.75">
      <c r="A281" s="257"/>
      <c r="B281" s="106" t="s">
        <v>359</v>
      </c>
      <c r="C281" s="4" t="s">
        <v>833</v>
      </c>
      <c r="D281" s="3">
        <v>8</v>
      </c>
      <c r="E281" s="3">
        <v>780</v>
      </c>
      <c r="F281" s="3">
        <v>2</v>
      </c>
      <c r="G281" s="3">
        <f t="shared" si="28"/>
        <v>1560</v>
      </c>
      <c r="H281" s="3">
        <f t="shared" si="29"/>
        <v>6240</v>
      </c>
      <c r="I281" s="3"/>
      <c r="J281" s="24" t="s">
        <v>1442</v>
      </c>
    </row>
    <row r="282" spans="1:10" ht="12.75">
      <c r="A282" s="257"/>
      <c r="B282" s="106" t="s">
        <v>360</v>
      </c>
      <c r="C282" s="4" t="s">
        <v>834</v>
      </c>
      <c r="D282" s="3">
        <v>7</v>
      </c>
      <c r="E282" s="3">
        <v>441</v>
      </c>
      <c r="F282" s="3">
        <v>2</v>
      </c>
      <c r="G282" s="3">
        <f t="shared" si="28"/>
        <v>882</v>
      </c>
      <c r="H282" s="3">
        <f t="shared" si="29"/>
        <v>3087</v>
      </c>
      <c r="I282" s="3"/>
      <c r="J282" s="24" t="s">
        <v>1442</v>
      </c>
    </row>
    <row r="283" spans="1:10" ht="12.75">
      <c r="A283" s="257"/>
      <c r="B283" s="106" t="s">
        <v>361</v>
      </c>
      <c r="C283" s="4" t="s">
        <v>835</v>
      </c>
      <c r="D283" s="3">
        <v>6</v>
      </c>
      <c r="E283" s="3">
        <v>171</v>
      </c>
      <c r="F283" s="3">
        <v>2</v>
      </c>
      <c r="G283" s="3">
        <f t="shared" si="28"/>
        <v>342</v>
      </c>
      <c r="H283" s="3">
        <f t="shared" si="29"/>
        <v>1026</v>
      </c>
      <c r="I283" s="3"/>
      <c r="J283" s="24" t="s">
        <v>1442</v>
      </c>
    </row>
    <row r="284" spans="1:10" ht="12.75">
      <c r="A284" s="257"/>
      <c r="B284" s="106" t="s">
        <v>362</v>
      </c>
      <c r="C284" s="4" t="s">
        <v>749</v>
      </c>
      <c r="D284" s="3">
        <v>6</v>
      </c>
      <c r="E284" s="3">
        <v>362</v>
      </c>
      <c r="F284" s="3">
        <v>2</v>
      </c>
      <c r="G284" s="3">
        <f t="shared" si="28"/>
        <v>724</v>
      </c>
      <c r="H284" s="3">
        <f t="shared" si="29"/>
        <v>2172</v>
      </c>
      <c r="I284" s="3"/>
      <c r="J284" s="24" t="s">
        <v>1442</v>
      </c>
    </row>
    <row r="285" spans="1:10" ht="12.75">
      <c r="A285" s="257"/>
      <c r="B285" s="106" t="s">
        <v>363</v>
      </c>
      <c r="C285" s="4" t="s">
        <v>750</v>
      </c>
      <c r="D285" s="3">
        <v>6</v>
      </c>
      <c r="E285" s="3">
        <v>289</v>
      </c>
      <c r="F285" s="3">
        <v>2</v>
      </c>
      <c r="G285" s="3">
        <f t="shared" si="28"/>
        <v>578</v>
      </c>
      <c r="H285" s="3">
        <f t="shared" si="29"/>
        <v>1734</v>
      </c>
      <c r="I285" s="3"/>
      <c r="J285" s="24" t="s">
        <v>1442</v>
      </c>
    </row>
    <row r="286" spans="1:10" ht="12.75">
      <c r="A286" s="257"/>
      <c r="B286" s="106" t="s">
        <v>364</v>
      </c>
      <c r="C286" s="4" t="s">
        <v>837</v>
      </c>
      <c r="D286" s="3">
        <v>4.5</v>
      </c>
      <c r="E286" s="3">
        <v>372</v>
      </c>
      <c r="F286" s="3">
        <v>2</v>
      </c>
      <c r="G286" s="3">
        <f t="shared" si="28"/>
        <v>744</v>
      </c>
      <c r="H286" s="3">
        <f t="shared" si="29"/>
        <v>1674</v>
      </c>
      <c r="I286" s="3"/>
      <c r="J286" s="24" t="s">
        <v>1442</v>
      </c>
    </row>
    <row r="287" spans="1:10" ht="12.75">
      <c r="A287" s="257"/>
      <c r="B287" s="106" t="s">
        <v>365</v>
      </c>
      <c r="C287" s="4" t="s">
        <v>838</v>
      </c>
      <c r="D287" s="3">
        <v>8</v>
      </c>
      <c r="E287" s="3">
        <v>304</v>
      </c>
      <c r="F287" s="3">
        <v>2</v>
      </c>
      <c r="G287" s="3">
        <f t="shared" si="28"/>
        <v>608</v>
      </c>
      <c r="H287" s="3">
        <f t="shared" si="29"/>
        <v>2432</v>
      </c>
      <c r="I287" s="3"/>
      <c r="J287" s="24" t="s">
        <v>1442</v>
      </c>
    </row>
    <row r="288" spans="1:10" ht="12.75">
      <c r="A288" s="257"/>
      <c r="B288" s="106" t="s">
        <v>366</v>
      </c>
      <c r="C288" s="67" t="s">
        <v>1337</v>
      </c>
      <c r="D288" s="3">
        <v>7</v>
      </c>
      <c r="E288" s="3">
        <v>200</v>
      </c>
      <c r="F288" s="3">
        <v>2</v>
      </c>
      <c r="G288" s="3">
        <f t="shared" si="28"/>
        <v>400</v>
      </c>
      <c r="H288" s="3">
        <f t="shared" si="29"/>
        <v>1400</v>
      </c>
      <c r="I288" s="3"/>
      <c r="J288" s="24" t="s">
        <v>1442</v>
      </c>
    </row>
    <row r="289" spans="1:10" ht="12.75">
      <c r="A289" s="257"/>
      <c r="B289" s="106" t="s">
        <v>367</v>
      </c>
      <c r="C289" s="4" t="s">
        <v>982</v>
      </c>
      <c r="D289" s="3">
        <v>6</v>
      </c>
      <c r="E289" s="3">
        <v>180</v>
      </c>
      <c r="F289" s="3">
        <v>2</v>
      </c>
      <c r="G289" s="3">
        <f t="shared" si="28"/>
        <v>360</v>
      </c>
      <c r="H289" s="3">
        <f t="shared" si="29"/>
        <v>1080</v>
      </c>
      <c r="I289" s="3"/>
      <c r="J289" s="24" t="s">
        <v>1442</v>
      </c>
    </row>
    <row r="290" spans="1:10" ht="12.75">
      <c r="A290" s="257"/>
      <c r="B290" s="106" t="s">
        <v>368</v>
      </c>
      <c r="C290" s="67" t="s">
        <v>1338</v>
      </c>
      <c r="D290" s="3">
        <v>4</v>
      </c>
      <c r="E290" s="3">
        <v>374</v>
      </c>
      <c r="F290" s="3">
        <v>2</v>
      </c>
      <c r="G290" s="3">
        <f t="shared" si="28"/>
        <v>748</v>
      </c>
      <c r="H290" s="3">
        <f t="shared" si="29"/>
        <v>1496</v>
      </c>
      <c r="I290" s="3"/>
      <c r="J290" s="24" t="s">
        <v>1442</v>
      </c>
    </row>
    <row r="291" spans="1:10" ht="12.75">
      <c r="A291" s="257"/>
      <c r="B291" s="106" t="s">
        <v>369</v>
      </c>
      <c r="C291" s="67" t="s">
        <v>1339</v>
      </c>
      <c r="D291" s="3">
        <v>4</v>
      </c>
      <c r="E291" s="3">
        <v>200</v>
      </c>
      <c r="F291" s="3">
        <v>2</v>
      </c>
      <c r="G291" s="3">
        <f t="shared" si="28"/>
        <v>400</v>
      </c>
      <c r="H291" s="3">
        <f t="shared" si="29"/>
        <v>800</v>
      </c>
      <c r="I291" s="3"/>
      <c r="J291" s="24" t="s">
        <v>1442</v>
      </c>
    </row>
    <row r="292" spans="1:10" ht="12.75">
      <c r="A292" s="257"/>
      <c r="B292" s="106" t="s">
        <v>370</v>
      </c>
      <c r="C292" s="4" t="s">
        <v>751</v>
      </c>
      <c r="D292" s="3">
        <v>6</v>
      </c>
      <c r="E292" s="3">
        <v>920</v>
      </c>
      <c r="F292" s="3">
        <v>2</v>
      </c>
      <c r="G292" s="3">
        <f t="shared" si="28"/>
        <v>1840</v>
      </c>
      <c r="H292" s="3">
        <f t="shared" si="29"/>
        <v>5520</v>
      </c>
      <c r="I292" s="3"/>
      <c r="J292" s="24" t="s">
        <v>1442</v>
      </c>
    </row>
    <row r="293" spans="1:10" ht="12.75">
      <c r="A293" s="257"/>
      <c r="B293" s="106" t="s">
        <v>371</v>
      </c>
      <c r="C293" s="4" t="s">
        <v>1305</v>
      </c>
      <c r="D293" s="3">
        <v>7</v>
      </c>
      <c r="E293" s="3">
        <v>280</v>
      </c>
      <c r="F293" s="3">
        <v>2</v>
      </c>
      <c r="G293" s="3">
        <f t="shared" si="28"/>
        <v>560</v>
      </c>
      <c r="H293" s="3">
        <f t="shared" si="29"/>
        <v>1960</v>
      </c>
      <c r="I293" s="3"/>
      <c r="J293" s="24" t="s">
        <v>1442</v>
      </c>
    </row>
    <row r="294" spans="1:10" ht="12.75">
      <c r="A294" s="257"/>
      <c r="B294" s="106" t="s">
        <v>372</v>
      </c>
      <c r="C294" s="4" t="s">
        <v>771</v>
      </c>
      <c r="D294" s="3">
        <v>7</v>
      </c>
      <c r="E294" s="3">
        <v>515</v>
      </c>
      <c r="F294" s="3">
        <v>2</v>
      </c>
      <c r="G294" s="3">
        <f t="shared" si="28"/>
        <v>1030</v>
      </c>
      <c r="H294" s="3">
        <f t="shared" si="29"/>
        <v>3605</v>
      </c>
      <c r="I294" s="3"/>
      <c r="J294" s="24" t="s">
        <v>1442</v>
      </c>
    </row>
    <row r="295" spans="1:10" ht="12.75">
      <c r="A295" s="257"/>
      <c r="B295" s="106" t="s">
        <v>373</v>
      </c>
      <c r="C295" s="4" t="s">
        <v>772</v>
      </c>
      <c r="D295" s="3">
        <v>4</v>
      </c>
      <c r="E295" s="3">
        <v>500</v>
      </c>
      <c r="F295" s="3">
        <v>2</v>
      </c>
      <c r="G295" s="3">
        <f t="shared" si="28"/>
        <v>1000</v>
      </c>
      <c r="H295" s="3">
        <f t="shared" si="29"/>
        <v>2000</v>
      </c>
      <c r="I295" s="3"/>
      <c r="J295" s="24" t="s">
        <v>1442</v>
      </c>
    </row>
    <row r="296" spans="1:10" ht="12.75">
      <c r="A296" s="257"/>
      <c r="B296" s="106" t="s">
        <v>374</v>
      </c>
      <c r="C296" s="4" t="s">
        <v>983</v>
      </c>
      <c r="D296" s="3">
        <v>4</v>
      </c>
      <c r="E296" s="3">
        <v>350</v>
      </c>
      <c r="F296" s="3">
        <v>2</v>
      </c>
      <c r="G296" s="3">
        <f t="shared" si="28"/>
        <v>700</v>
      </c>
      <c r="H296" s="3">
        <f t="shared" si="29"/>
        <v>1400</v>
      </c>
      <c r="I296" s="3"/>
      <c r="J296" s="24" t="s">
        <v>1442</v>
      </c>
    </row>
    <row r="297" spans="1:10" ht="12.75">
      <c r="A297" s="257"/>
      <c r="B297" s="106" t="s">
        <v>375</v>
      </c>
      <c r="C297" s="4" t="s">
        <v>773</v>
      </c>
      <c r="D297" s="3">
        <v>4</v>
      </c>
      <c r="E297" s="3">
        <v>192</v>
      </c>
      <c r="F297" s="3">
        <v>2</v>
      </c>
      <c r="G297" s="3">
        <f t="shared" si="28"/>
        <v>384</v>
      </c>
      <c r="H297" s="3">
        <f t="shared" si="29"/>
        <v>768</v>
      </c>
      <c r="I297" s="3"/>
      <c r="J297" s="24" t="s">
        <v>1442</v>
      </c>
    </row>
    <row r="298" spans="1:10" ht="12.75">
      <c r="A298" s="257"/>
      <c r="B298" s="106" t="s">
        <v>376</v>
      </c>
      <c r="C298" s="4" t="s">
        <v>774</v>
      </c>
      <c r="D298" s="3">
        <v>4</v>
      </c>
      <c r="E298" s="3">
        <v>86</v>
      </c>
      <c r="F298" s="3">
        <v>2</v>
      </c>
      <c r="G298" s="3">
        <f t="shared" si="28"/>
        <v>172</v>
      </c>
      <c r="H298" s="3">
        <f t="shared" si="29"/>
        <v>344</v>
      </c>
      <c r="I298" s="3"/>
      <c r="J298" s="24" t="s">
        <v>1442</v>
      </c>
    </row>
    <row r="299" spans="1:10" ht="12.75">
      <c r="A299" s="257"/>
      <c r="B299" s="106" t="s">
        <v>377</v>
      </c>
      <c r="C299" s="4" t="s">
        <v>1147</v>
      </c>
      <c r="D299" s="3">
        <v>5</v>
      </c>
      <c r="E299" s="3">
        <v>200</v>
      </c>
      <c r="F299" s="3">
        <v>2</v>
      </c>
      <c r="G299" s="3">
        <f t="shared" si="28"/>
        <v>400</v>
      </c>
      <c r="H299" s="3">
        <f t="shared" si="29"/>
        <v>1000</v>
      </c>
      <c r="I299" s="3"/>
      <c r="J299" s="24" t="s">
        <v>1442</v>
      </c>
    </row>
    <row r="300" spans="1:10" ht="12.75">
      <c r="A300" s="257"/>
      <c r="B300" s="106" t="s">
        <v>378</v>
      </c>
      <c r="C300" s="4" t="s">
        <v>775</v>
      </c>
      <c r="D300" s="3">
        <v>8</v>
      </c>
      <c r="E300" s="3">
        <v>500</v>
      </c>
      <c r="F300" s="3">
        <v>2</v>
      </c>
      <c r="G300" s="3">
        <f t="shared" si="28"/>
        <v>1000</v>
      </c>
      <c r="H300" s="3">
        <f t="shared" si="29"/>
        <v>4000</v>
      </c>
      <c r="I300" s="3"/>
      <c r="J300" s="24" t="s">
        <v>1442</v>
      </c>
    </row>
    <row r="301" spans="1:10" ht="12.75">
      <c r="A301" s="257"/>
      <c r="B301" s="106" t="s">
        <v>379</v>
      </c>
      <c r="C301" s="4" t="s">
        <v>776</v>
      </c>
      <c r="D301" s="3">
        <v>6</v>
      </c>
      <c r="E301" s="3">
        <v>335</v>
      </c>
      <c r="F301" s="3">
        <v>2</v>
      </c>
      <c r="G301" s="3">
        <f t="shared" si="28"/>
        <v>670</v>
      </c>
      <c r="H301" s="3">
        <f t="shared" si="29"/>
        <v>2010</v>
      </c>
      <c r="I301" s="3"/>
      <c r="J301" s="24" t="s">
        <v>1442</v>
      </c>
    </row>
    <row r="302" spans="1:10" ht="12.75">
      <c r="A302" s="257"/>
      <c r="B302" s="106" t="s">
        <v>380</v>
      </c>
      <c r="C302" s="4" t="s">
        <v>777</v>
      </c>
      <c r="D302" s="3">
        <v>6</v>
      </c>
      <c r="E302" s="3">
        <v>95</v>
      </c>
      <c r="F302" s="3">
        <v>2</v>
      </c>
      <c r="G302" s="3">
        <f t="shared" si="28"/>
        <v>190</v>
      </c>
      <c r="H302" s="3">
        <f t="shared" si="29"/>
        <v>570</v>
      </c>
      <c r="I302" s="3"/>
      <c r="J302" s="24" t="s">
        <v>1442</v>
      </c>
    </row>
    <row r="303" spans="1:10" ht="12.75">
      <c r="A303" s="257"/>
      <c r="B303" s="106" t="s">
        <v>381</v>
      </c>
      <c r="C303" s="4" t="s">
        <v>778</v>
      </c>
      <c r="D303" s="3">
        <v>4</v>
      </c>
      <c r="E303" s="3">
        <v>157</v>
      </c>
      <c r="F303" s="3">
        <v>2</v>
      </c>
      <c r="G303" s="3">
        <f t="shared" si="28"/>
        <v>314</v>
      </c>
      <c r="H303" s="3">
        <f t="shared" si="29"/>
        <v>628</v>
      </c>
      <c r="I303" s="3"/>
      <c r="J303" s="24" t="s">
        <v>1442</v>
      </c>
    </row>
    <row r="304" spans="1:10" ht="12.75">
      <c r="A304" s="257"/>
      <c r="B304" s="106" t="s">
        <v>382</v>
      </c>
      <c r="C304" s="4" t="s">
        <v>779</v>
      </c>
      <c r="D304" s="3">
        <v>1.5</v>
      </c>
      <c r="E304" s="3">
        <v>236</v>
      </c>
      <c r="F304" s="3">
        <v>2</v>
      </c>
      <c r="G304" s="3">
        <f t="shared" si="28"/>
        <v>472</v>
      </c>
      <c r="H304" s="3">
        <f t="shared" si="29"/>
        <v>354</v>
      </c>
      <c r="I304" s="3"/>
      <c r="J304" s="24" t="s">
        <v>1442</v>
      </c>
    </row>
    <row r="305" spans="1:10" ht="12.75">
      <c r="A305" s="257"/>
      <c r="B305" s="106" t="s">
        <v>383</v>
      </c>
      <c r="C305" s="4" t="s">
        <v>780</v>
      </c>
      <c r="D305" s="3">
        <v>5</v>
      </c>
      <c r="E305" s="3">
        <v>158</v>
      </c>
      <c r="F305" s="3">
        <v>2</v>
      </c>
      <c r="G305" s="3">
        <f t="shared" si="28"/>
        <v>316</v>
      </c>
      <c r="H305" s="3">
        <f t="shared" si="29"/>
        <v>790</v>
      </c>
      <c r="I305" s="3"/>
      <c r="J305" s="24" t="s">
        <v>1442</v>
      </c>
    </row>
    <row r="306" spans="1:10" ht="12.75">
      <c r="A306" s="257"/>
      <c r="B306" s="106" t="s">
        <v>384</v>
      </c>
      <c r="C306" s="4" t="s">
        <v>781</v>
      </c>
      <c r="D306" s="3">
        <v>6</v>
      </c>
      <c r="E306" s="3">
        <v>393</v>
      </c>
      <c r="F306" s="3">
        <v>2</v>
      </c>
      <c r="G306" s="3">
        <f t="shared" si="28"/>
        <v>786</v>
      </c>
      <c r="H306" s="3">
        <f t="shared" si="29"/>
        <v>2358</v>
      </c>
      <c r="I306" s="3"/>
      <c r="J306" s="24" t="s">
        <v>1442</v>
      </c>
    </row>
    <row r="307" spans="1:10" ht="12.75">
      <c r="A307" s="257"/>
      <c r="B307" s="106" t="s">
        <v>385</v>
      </c>
      <c r="C307" s="4" t="s">
        <v>1307</v>
      </c>
      <c r="D307" s="3">
        <v>5</v>
      </c>
      <c r="E307" s="3">
        <v>500</v>
      </c>
      <c r="F307" s="3">
        <v>2</v>
      </c>
      <c r="G307" s="3">
        <f>+E307*F307</f>
        <v>1000</v>
      </c>
      <c r="H307" s="3">
        <f>D307*E307</f>
        <v>2500</v>
      </c>
      <c r="I307" s="3"/>
      <c r="J307" s="24" t="s">
        <v>1442</v>
      </c>
    </row>
    <row r="308" spans="1:10" ht="26.25">
      <c r="A308" s="257"/>
      <c r="B308" s="106" t="s">
        <v>386</v>
      </c>
      <c r="C308" s="4" t="s">
        <v>1340</v>
      </c>
      <c r="D308" s="3">
        <v>5</v>
      </c>
      <c r="E308" s="3">
        <v>240</v>
      </c>
      <c r="F308" s="3">
        <v>2</v>
      </c>
      <c r="G308" s="3">
        <f>+E308*F308</f>
        <v>480</v>
      </c>
      <c r="H308" s="3">
        <f>D308*E308</f>
        <v>1200</v>
      </c>
      <c r="I308" s="3"/>
      <c r="J308" s="24" t="s">
        <v>1442</v>
      </c>
    </row>
    <row r="309" spans="1:10" ht="12.75">
      <c r="A309" s="257"/>
      <c r="B309" s="106" t="s">
        <v>387</v>
      </c>
      <c r="C309" s="4" t="s">
        <v>1306</v>
      </c>
      <c r="D309" s="3">
        <v>5.5</v>
      </c>
      <c r="E309" s="3">
        <v>500</v>
      </c>
      <c r="F309" s="3">
        <v>2</v>
      </c>
      <c r="G309" s="3">
        <f>+E309*F309</f>
        <v>1000</v>
      </c>
      <c r="H309" s="3">
        <f>D309*E309</f>
        <v>2750</v>
      </c>
      <c r="I309" s="3"/>
      <c r="J309" s="24" t="s">
        <v>1442</v>
      </c>
    </row>
    <row r="310" spans="1:10" ht="26.25">
      <c r="A310" s="257"/>
      <c r="B310" s="106" t="s">
        <v>388</v>
      </c>
      <c r="C310" s="4" t="s">
        <v>352</v>
      </c>
      <c r="D310" s="3">
        <v>5</v>
      </c>
      <c r="E310" s="3">
        <v>490</v>
      </c>
      <c r="F310" s="3">
        <v>2</v>
      </c>
      <c r="G310" s="3">
        <f t="shared" si="28"/>
        <v>980</v>
      </c>
      <c r="H310" s="3">
        <f t="shared" si="29"/>
        <v>2450</v>
      </c>
      <c r="I310" s="3"/>
      <c r="J310" s="24" t="s">
        <v>1442</v>
      </c>
    </row>
    <row r="311" spans="1:10" ht="12.75">
      <c r="A311" s="257"/>
      <c r="B311" s="106"/>
      <c r="C311" s="4" t="s">
        <v>1101</v>
      </c>
      <c r="D311" s="11"/>
      <c r="E311" s="11">
        <f>SUM(E264:E310)</f>
        <v>15961</v>
      </c>
      <c r="F311" s="11"/>
      <c r="G311" s="11">
        <f>SUM(G264:G310)</f>
        <v>31922</v>
      </c>
      <c r="H311" s="11">
        <f>SUM(H264:H310)</f>
        <v>96611.5</v>
      </c>
      <c r="I311" s="11"/>
      <c r="J311" s="117"/>
    </row>
    <row r="312" spans="1:10" ht="12.75">
      <c r="A312" s="257"/>
      <c r="B312" s="106" t="s">
        <v>162</v>
      </c>
      <c r="C312" s="4" t="s">
        <v>784</v>
      </c>
      <c r="D312" s="3">
        <v>2.5</v>
      </c>
      <c r="E312" s="3">
        <v>156</v>
      </c>
      <c r="F312" s="3">
        <v>2</v>
      </c>
      <c r="G312" s="3">
        <f>+E312*F312</f>
        <v>312</v>
      </c>
      <c r="H312" s="3">
        <f>D312*E312</f>
        <v>390</v>
      </c>
      <c r="I312" s="3"/>
      <c r="J312" s="24" t="s">
        <v>1442</v>
      </c>
    </row>
    <row r="313" spans="1:10" ht="12.75">
      <c r="A313" s="257" t="s">
        <v>1465</v>
      </c>
      <c r="B313" s="106" t="s">
        <v>163</v>
      </c>
      <c r="C313" s="4" t="s">
        <v>785</v>
      </c>
      <c r="D313" s="3">
        <v>4</v>
      </c>
      <c r="E313" s="3">
        <v>150</v>
      </c>
      <c r="F313" s="3">
        <v>2</v>
      </c>
      <c r="G313" s="3">
        <f aca="true" t="shared" si="30" ref="G313:G355">+E313*F313</f>
        <v>300</v>
      </c>
      <c r="H313" s="3">
        <f aca="true" t="shared" si="31" ref="H313:H355">D313*E313</f>
        <v>600</v>
      </c>
      <c r="I313" s="3"/>
      <c r="J313" s="24" t="s">
        <v>1442</v>
      </c>
    </row>
    <row r="314" spans="1:10" ht="12.75">
      <c r="A314" s="257"/>
      <c r="B314" s="106" t="s">
        <v>164</v>
      </c>
      <c r="C314" s="4" t="s">
        <v>752</v>
      </c>
      <c r="D314" s="3">
        <v>4.5</v>
      </c>
      <c r="E314" s="3">
        <v>320</v>
      </c>
      <c r="F314" s="3">
        <v>2</v>
      </c>
      <c r="G314" s="3">
        <f t="shared" si="30"/>
        <v>640</v>
      </c>
      <c r="H314" s="3">
        <f t="shared" si="31"/>
        <v>1440</v>
      </c>
      <c r="I314" s="3"/>
      <c r="J314" s="24" t="s">
        <v>1442</v>
      </c>
    </row>
    <row r="315" spans="1:10" ht="12.75">
      <c r="A315" s="257"/>
      <c r="B315" s="106" t="s">
        <v>165</v>
      </c>
      <c r="C315" s="4" t="s">
        <v>786</v>
      </c>
      <c r="D315" s="3">
        <v>7</v>
      </c>
      <c r="E315" s="3">
        <v>136</v>
      </c>
      <c r="F315" s="3">
        <v>2</v>
      </c>
      <c r="G315" s="3">
        <f t="shared" si="30"/>
        <v>272</v>
      </c>
      <c r="H315" s="3">
        <f t="shared" si="31"/>
        <v>952</v>
      </c>
      <c r="I315" s="3"/>
      <c r="J315" s="24" t="s">
        <v>1442</v>
      </c>
    </row>
    <row r="316" spans="1:10" ht="12.75">
      <c r="A316" s="257"/>
      <c r="B316" s="106" t="s">
        <v>166</v>
      </c>
      <c r="C316" s="4" t="s">
        <v>787</v>
      </c>
      <c r="D316" s="3">
        <v>6</v>
      </c>
      <c r="E316" s="3">
        <v>111</v>
      </c>
      <c r="F316" s="3">
        <v>2</v>
      </c>
      <c r="G316" s="3">
        <f t="shared" si="30"/>
        <v>222</v>
      </c>
      <c r="H316" s="3">
        <f t="shared" si="31"/>
        <v>666</v>
      </c>
      <c r="I316" s="3"/>
      <c r="J316" s="24" t="s">
        <v>1442</v>
      </c>
    </row>
    <row r="317" spans="1:10" ht="12.75">
      <c r="A317" s="257"/>
      <c r="B317" s="106" t="s">
        <v>167</v>
      </c>
      <c r="C317" s="4" t="s">
        <v>788</v>
      </c>
      <c r="D317" s="3">
        <v>8</v>
      </c>
      <c r="E317" s="3">
        <v>507</v>
      </c>
      <c r="F317" s="3">
        <v>2</v>
      </c>
      <c r="G317" s="3">
        <f t="shared" si="30"/>
        <v>1014</v>
      </c>
      <c r="H317" s="3">
        <f t="shared" si="31"/>
        <v>4056</v>
      </c>
      <c r="I317" s="3"/>
      <c r="J317" s="24" t="s">
        <v>1442</v>
      </c>
    </row>
    <row r="318" spans="1:10" ht="12.75">
      <c r="A318" s="257"/>
      <c r="B318" s="106" t="s">
        <v>168</v>
      </c>
      <c r="C318" s="4" t="s">
        <v>789</v>
      </c>
      <c r="D318" s="3">
        <v>6</v>
      </c>
      <c r="E318" s="3">
        <v>237</v>
      </c>
      <c r="F318" s="3">
        <v>2</v>
      </c>
      <c r="G318" s="3">
        <f t="shared" si="30"/>
        <v>474</v>
      </c>
      <c r="H318" s="3">
        <f t="shared" si="31"/>
        <v>1422</v>
      </c>
      <c r="I318" s="3"/>
      <c r="J318" s="24" t="s">
        <v>1442</v>
      </c>
    </row>
    <row r="319" spans="1:10" ht="12.75">
      <c r="A319" s="257"/>
      <c r="B319" s="106" t="s">
        <v>169</v>
      </c>
      <c r="C319" s="4" t="s">
        <v>790</v>
      </c>
      <c r="D319" s="3">
        <v>5</v>
      </c>
      <c r="E319" s="3">
        <v>171</v>
      </c>
      <c r="F319" s="3">
        <v>2</v>
      </c>
      <c r="G319" s="3">
        <f t="shared" si="30"/>
        <v>342</v>
      </c>
      <c r="H319" s="3">
        <f t="shared" si="31"/>
        <v>855</v>
      </c>
      <c r="I319" s="3"/>
      <c r="J319" s="24" t="s">
        <v>1442</v>
      </c>
    </row>
    <row r="320" spans="1:10" ht="12.75">
      <c r="A320" s="257"/>
      <c r="B320" s="106" t="s">
        <v>170</v>
      </c>
      <c r="C320" s="4" t="s">
        <v>753</v>
      </c>
      <c r="D320" s="3">
        <v>7</v>
      </c>
      <c r="E320" s="3">
        <v>125</v>
      </c>
      <c r="F320" s="3">
        <v>2</v>
      </c>
      <c r="G320" s="3">
        <f t="shared" si="30"/>
        <v>250</v>
      </c>
      <c r="H320" s="3">
        <f t="shared" si="31"/>
        <v>875</v>
      </c>
      <c r="I320" s="3"/>
      <c r="J320" s="24" t="s">
        <v>1442</v>
      </c>
    </row>
    <row r="321" spans="1:10" ht="12.75">
      <c r="A321" s="257"/>
      <c r="B321" s="106" t="s">
        <v>171</v>
      </c>
      <c r="C321" s="4" t="s">
        <v>791</v>
      </c>
      <c r="D321" s="3">
        <v>11.5</v>
      </c>
      <c r="E321" s="3">
        <v>305</v>
      </c>
      <c r="F321" s="3">
        <v>2</v>
      </c>
      <c r="G321" s="3">
        <f t="shared" si="30"/>
        <v>610</v>
      </c>
      <c r="H321" s="3">
        <f t="shared" si="31"/>
        <v>3507.5</v>
      </c>
      <c r="I321" s="3"/>
      <c r="J321" s="24" t="s">
        <v>1442</v>
      </c>
    </row>
    <row r="322" spans="1:10" ht="12.75">
      <c r="A322" s="257"/>
      <c r="B322" s="106" t="s">
        <v>172</v>
      </c>
      <c r="C322" s="4" t="s">
        <v>759</v>
      </c>
      <c r="D322" s="3">
        <v>6</v>
      </c>
      <c r="E322" s="3">
        <v>551</v>
      </c>
      <c r="F322" s="3">
        <v>2</v>
      </c>
      <c r="G322" s="3">
        <f t="shared" si="30"/>
        <v>1102</v>
      </c>
      <c r="H322" s="3">
        <f t="shared" si="31"/>
        <v>3306</v>
      </c>
      <c r="I322" s="3"/>
      <c r="J322" s="24" t="s">
        <v>1442</v>
      </c>
    </row>
    <row r="323" spans="1:10" ht="12.75">
      <c r="A323" s="257"/>
      <c r="B323" s="106" t="s">
        <v>173</v>
      </c>
      <c r="C323" s="4" t="s">
        <v>792</v>
      </c>
      <c r="D323" s="3">
        <v>6</v>
      </c>
      <c r="E323" s="3">
        <v>109</v>
      </c>
      <c r="F323" s="3">
        <v>2</v>
      </c>
      <c r="G323" s="3">
        <f t="shared" si="30"/>
        <v>218</v>
      </c>
      <c r="H323" s="3">
        <f t="shared" si="31"/>
        <v>654</v>
      </c>
      <c r="I323" s="3"/>
      <c r="J323" s="24" t="s">
        <v>1442</v>
      </c>
    </row>
    <row r="324" spans="1:10" ht="12.75">
      <c r="A324" s="257"/>
      <c r="B324" s="106" t="s">
        <v>174</v>
      </c>
      <c r="C324" s="4" t="s">
        <v>793</v>
      </c>
      <c r="D324" s="3">
        <v>7</v>
      </c>
      <c r="E324" s="3">
        <v>324</v>
      </c>
      <c r="F324" s="3">
        <v>2</v>
      </c>
      <c r="G324" s="3">
        <f t="shared" si="30"/>
        <v>648</v>
      </c>
      <c r="H324" s="3">
        <f t="shared" si="31"/>
        <v>2268</v>
      </c>
      <c r="I324" s="3"/>
      <c r="J324" s="24" t="s">
        <v>1442</v>
      </c>
    </row>
    <row r="325" spans="1:10" ht="12.75">
      <c r="A325" s="257"/>
      <c r="B325" s="106" t="s">
        <v>175</v>
      </c>
      <c r="C325" s="4" t="s">
        <v>794</v>
      </c>
      <c r="D325" s="3">
        <v>5</v>
      </c>
      <c r="E325" s="3">
        <v>123</v>
      </c>
      <c r="F325" s="3">
        <v>2</v>
      </c>
      <c r="G325" s="3">
        <f t="shared" si="30"/>
        <v>246</v>
      </c>
      <c r="H325" s="3">
        <f t="shared" si="31"/>
        <v>615</v>
      </c>
      <c r="I325" s="3"/>
      <c r="J325" s="24" t="s">
        <v>1442</v>
      </c>
    </row>
    <row r="326" spans="1:10" ht="12.75">
      <c r="A326" s="257"/>
      <c r="B326" s="106" t="s">
        <v>714</v>
      </c>
      <c r="C326" s="4" t="s">
        <v>795</v>
      </c>
      <c r="D326" s="3">
        <v>5</v>
      </c>
      <c r="E326" s="3">
        <v>121</v>
      </c>
      <c r="F326" s="3">
        <v>2</v>
      </c>
      <c r="G326" s="3">
        <f t="shared" si="30"/>
        <v>242</v>
      </c>
      <c r="H326" s="3">
        <f t="shared" si="31"/>
        <v>605</v>
      </c>
      <c r="I326" s="3"/>
      <c r="J326" s="24" t="s">
        <v>1442</v>
      </c>
    </row>
    <row r="327" spans="1:10" ht="12.75">
      <c r="A327" s="257"/>
      <c r="B327" s="106" t="s">
        <v>715</v>
      </c>
      <c r="C327" s="4" t="s">
        <v>796</v>
      </c>
      <c r="D327" s="13">
        <v>5</v>
      </c>
      <c r="E327" s="13">
        <v>405</v>
      </c>
      <c r="F327" s="13">
        <v>2</v>
      </c>
      <c r="G327" s="3">
        <f t="shared" si="30"/>
        <v>810</v>
      </c>
      <c r="H327" s="3">
        <f t="shared" si="31"/>
        <v>2025</v>
      </c>
      <c r="I327" s="3"/>
      <c r="J327" s="24" t="s">
        <v>1442</v>
      </c>
    </row>
    <row r="328" spans="1:10" ht="12.75">
      <c r="A328" s="257"/>
      <c r="B328" s="106" t="s">
        <v>1315</v>
      </c>
      <c r="C328" s="4" t="s">
        <v>754</v>
      </c>
      <c r="D328" s="3">
        <v>5</v>
      </c>
      <c r="E328" s="3">
        <v>193</v>
      </c>
      <c r="F328" s="3">
        <v>2</v>
      </c>
      <c r="G328" s="3">
        <f t="shared" si="30"/>
        <v>386</v>
      </c>
      <c r="H328" s="3">
        <f t="shared" si="31"/>
        <v>965</v>
      </c>
      <c r="I328" s="3"/>
      <c r="J328" s="24" t="s">
        <v>1442</v>
      </c>
    </row>
    <row r="329" spans="1:10" ht="12.75">
      <c r="A329" s="257"/>
      <c r="B329" s="106" t="s">
        <v>359</v>
      </c>
      <c r="C329" s="4" t="s">
        <v>797</v>
      </c>
      <c r="D329" s="3">
        <v>8</v>
      </c>
      <c r="E329" s="3">
        <v>545</v>
      </c>
      <c r="F329" s="3">
        <v>2</v>
      </c>
      <c r="G329" s="3">
        <f t="shared" si="30"/>
        <v>1090</v>
      </c>
      <c r="H329" s="3">
        <f t="shared" si="31"/>
        <v>4360</v>
      </c>
      <c r="I329" s="3"/>
      <c r="J329" s="24" t="s">
        <v>1442</v>
      </c>
    </row>
    <row r="330" spans="1:10" ht="12.75">
      <c r="A330" s="257"/>
      <c r="B330" s="106" t="s">
        <v>360</v>
      </c>
      <c r="C330" s="4" t="s">
        <v>798</v>
      </c>
      <c r="D330" s="3">
        <v>7</v>
      </c>
      <c r="E330" s="3">
        <v>343</v>
      </c>
      <c r="F330" s="3">
        <v>2</v>
      </c>
      <c r="G330" s="3">
        <f t="shared" si="30"/>
        <v>686</v>
      </c>
      <c r="H330" s="3">
        <f t="shared" si="31"/>
        <v>2401</v>
      </c>
      <c r="I330" s="3"/>
      <c r="J330" s="24" t="s">
        <v>1442</v>
      </c>
    </row>
    <row r="331" spans="1:10" ht="12.75">
      <c r="A331" s="257"/>
      <c r="B331" s="106" t="s">
        <v>361</v>
      </c>
      <c r="C331" s="4" t="s">
        <v>936</v>
      </c>
      <c r="D331" s="3">
        <v>7</v>
      </c>
      <c r="E331" s="3">
        <v>460</v>
      </c>
      <c r="F331" s="3">
        <v>2</v>
      </c>
      <c r="G331" s="3">
        <f t="shared" si="30"/>
        <v>920</v>
      </c>
      <c r="H331" s="3">
        <f t="shared" si="31"/>
        <v>3220</v>
      </c>
      <c r="I331" s="3"/>
      <c r="J331" s="24" t="s">
        <v>1442</v>
      </c>
    </row>
    <row r="332" spans="1:10" ht="12.75">
      <c r="A332" s="257"/>
      <c r="B332" s="106" t="s">
        <v>362</v>
      </c>
      <c r="C332" s="4" t="s">
        <v>937</v>
      </c>
      <c r="D332" s="3">
        <v>6</v>
      </c>
      <c r="E332" s="3">
        <v>160</v>
      </c>
      <c r="F332" s="3">
        <v>2</v>
      </c>
      <c r="G332" s="3">
        <f t="shared" si="30"/>
        <v>320</v>
      </c>
      <c r="H332" s="3">
        <f t="shared" si="31"/>
        <v>960</v>
      </c>
      <c r="I332" s="3"/>
      <c r="J332" s="24" t="s">
        <v>1442</v>
      </c>
    </row>
    <row r="333" spans="1:10" ht="12.75">
      <c r="A333" s="257"/>
      <c r="B333" s="106" t="s">
        <v>363</v>
      </c>
      <c r="C333" s="4" t="s">
        <v>1649</v>
      </c>
      <c r="D333" s="3">
        <v>3</v>
      </c>
      <c r="E333" s="3">
        <v>230</v>
      </c>
      <c r="F333" s="3">
        <v>1</v>
      </c>
      <c r="G333" s="3">
        <f t="shared" si="30"/>
        <v>230</v>
      </c>
      <c r="H333" s="3">
        <f t="shared" si="31"/>
        <v>690</v>
      </c>
      <c r="I333" s="3"/>
      <c r="J333" s="24" t="s">
        <v>1442</v>
      </c>
    </row>
    <row r="334" spans="1:10" ht="12.75">
      <c r="A334" s="257"/>
      <c r="B334" s="106" t="s">
        <v>364</v>
      </c>
      <c r="C334" s="4" t="s">
        <v>939</v>
      </c>
      <c r="D334" s="3">
        <v>6</v>
      </c>
      <c r="E334" s="3">
        <v>450</v>
      </c>
      <c r="F334" s="3">
        <v>2</v>
      </c>
      <c r="G334" s="3">
        <f t="shared" si="30"/>
        <v>900</v>
      </c>
      <c r="H334" s="3">
        <f t="shared" si="31"/>
        <v>2700</v>
      </c>
      <c r="I334" s="3"/>
      <c r="J334" s="24" t="s">
        <v>1442</v>
      </c>
    </row>
    <row r="335" spans="1:10" ht="12.75">
      <c r="A335" s="257"/>
      <c r="B335" s="106" t="s">
        <v>365</v>
      </c>
      <c r="C335" s="73" t="s">
        <v>42</v>
      </c>
      <c r="D335" s="3">
        <v>15</v>
      </c>
      <c r="E335" s="3">
        <v>240</v>
      </c>
      <c r="F335" s="3">
        <v>2</v>
      </c>
      <c r="G335" s="3">
        <f t="shared" si="30"/>
        <v>480</v>
      </c>
      <c r="H335" s="3">
        <f t="shared" si="31"/>
        <v>3600</v>
      </c>
      <c r="I335" s="3"/>
      <c r="J335" s="24" t="s">
        <v>1442</v>
      </c>
    </row>
    <row r="336" spans="1:10" ht="12.75">
      <c r="A336" s="257"/>
      <c r="B336" s="106" t="s">
        <v>366</v>
      </c>
      <c r="C336" s="4" t="s">
        <v>799</v>
      </c>
      <c r="D336" s="3">
        <v>7</v>
      </c>
      <c r="E336" s="3">
        <v>210</v>
      </c>
      <c r="F336" s="3">
        <v>2</v>
      </c>
      <c r="G336" s="3">
        <f t="shared" si="30"/>
        <v>420</v>
      </c>
      <c r="H336" s="3">
        <f t="shared" si="31"/>
        <v>1470</v>
      </c>
      <c r="I336" s="3"/>
      <c r="J336" s="24" t="s">
        <v>1442</v>
      </c>
    </row>
    <row r="337" spans="1:10" ht="12.75">
      <c r="A337" s="257"/>
      <c r="B337" s="106" t="s">
        <v>367</v>
      </c>
      <c r="C337" s="4" t="s">
        <v>800</v>
      </c>
      <c r="D337" s="3">
        <v>8.5</v>
      </c>
      <c r="E337" s="3">
        <v>172</v>
      </c>
      <c r="F337" s="3">
        <v>2</v>
      </c>
      <c r="G337" s="3">
        <f t="shared" si="30"/>
        <v>344</v>
      </c>
      <c r="H337" s="3">
        <f t="shared" si="31"/>
        <v>1462</v>
      </c>
      <c r="I337" s="3"/>
      <c r="J337" s="24" t="s">
        <v>1442</v>
      </c>
    </row>
    <row r="338" spans="1:10" ht="12.75">
      <c r="A338" s="257"/>
      <c r="B338" s="106" t="s">
        <v>368</v>
      </c>
      <c r="C338" s="4" t="s">
        <v>801</v>
      </c>
      <c r="D338" s="3">
        <v>10.5</v>
      </c>
      <c r="E338" s="3">
        <v>112</v>
      </c>
      <c r="F338" s="3">
        <v>2</v>
      </c>
      <c r="G338" s="3">
        <f t="shared" si="30"/>
        <v>224</v>
      </c>
      <c r="H338" s="3">
        <f t="shared" si="31"/>
        <v>1176</v>
      </c>
      <c r="I338" s="3"/>
      <c r="J338" s="24" t="s">
        <v>1442</v>
      </c>
    </row>
    <row r="339" spans="1:10" ht="12.75">
      <c r="A339" s="257"/>
      <c r="B339" s="106" t="s">
        <v>369</v>
      </c>
      <c r="C339" s="4" t="s">
        <v>802</v>
      </c>
      <c r="D339" s="3">
        <v>13</v>
      </c>
      <c r="E339" s="3">
        <v>450</v>
      </c>
      <c r="F339" s="3">
        <v>2</v>
      </c>
      <c r="G339" s="3">
        <f t="shared" si="30"/>
        <v>900</v>
      </c>
      <c r="H339" s="3">
        <f t="shared" si="31"/>
        <v>5850</v>
      </c>
      <c r="I339" s="3"/>
      <c r="J339" s="24" t="s">
        <v>1442</v>
      </c>
    </row>
    <row r="340" spans="1:10" ht="12.75">
      <c r="A340" s="257"/>
      <c r="B340" s="106" t="s">
        <v>370</v>
      </c>
      <c r="C340" s="4" t="s">
        <v>803</v>
      </c>
      <c r="D340" s="3">
        <v>5.5</v>
      </c>
      <c r="E340" s="3">
        <v>300</v>
      </c>
      <c r="F340" s="3">
        <v>2</v>
      </c>
      <c r="G340" s="3">
        <f t="shared" si="30"/>
        <v>600</v>
      </c>
      <c r="H340" s="3">
        <f t="shared" si="31"/>
        <v>1650</v>
      </c>
      <c r="I340" s="3"/>
      <c r="J340" s="24" t="s">
        <v>1442</v>
      </c>
    </row>
    <row r="341" spans="1:10" ht="12.75">
      <c r="A341" s="257"/>
      <c r="B341" s="106" t="s">
        <v>371</v>
      </c>
      <c r="C341" s="4" t="s">
        <v>755</v>
      </c>
      <c r="D341" s="3">
        <v>6</v>
      </c>
      <c r="E341" s="3">
        <v>452</v>
      </c>
      <c r="F341" s="3">
        <v>2</v>
      </c>
      <c r="G341" s="3">
        <f t="shared" si="30"/>
        <v>904</v>
      </c>
      <c r="H341" s="3">
        <f t="shared" si="31"/>
        <v>2712</v>
      </c>
      <c r="I341" s="3"/>
      <c r="J341" s="24" t="s">
        <v>1442</v>
      </c>
    </row>
    <row r="342" spans="1:10" ht="12.75">
      <c r="A342" s="257"/>
      <c r="B342" s="106" t="s">
        <v>372</v>
      </c>
      <c r="C342" s="4" t="s">
        <v>804</v>
      </c>
      <c r="D342" s="3">
        <v>9</v>
      </c>
      <c r="E342" s="3">
        <v>200</v>
      </c>
      <c r="F342" s="3">
        <v>2</v>
      </c>
      <c r="G342" s="3">
        <f t="shared" si="30"/>
        <v>400</v>
      </c>
      <c r="H342" s="3">
        <f t="shared" si="31"/>
        <v>1800</v>
      </c>
      <c r="I342" s="3"/>
      <c r="J342" s="24" t="s">
        <v>1442</v>
      </c>
    </row>
    <row r="343" spans="1:10" ht="12.75">
      <c r="A343" s="257"/>
      <c r="B343" s="106" t="s">
        <v>373</v>
      </c>
      <c r="C343" s="4" t="s">
        <v>805</v>
      </c>
      <c r="D343" s="3">
        <v>7.5</v>
      </c>
      <c r="E343" s="3">
        <v>198</v>
      </c>
      <c r="F343" s="3">
        <v>2</v>
      </c>
      <c r="G343" s="3">
        <f t="shared" si="30"/>
        <v>396</v>
      </c>
      <c r="H343" s="3">
        <f t="shared" si="31"/>
        <v>1485</v>
      </c>
      <c r="I343" s="3"/>
      <c r="J343" s="24" t="s">
        <v>1442</v>
      </c>
    </row>
    <row r="344" spans="1:10" ht="12.75">
      <c r="A344" s="257"/>
      <c r="B344" s="106" t="s">
        <v>374</v>
      </c>
      <c r="C344" s="4" t="s">
        <v>806</v>
      </c>
      <c r="D344" s="3">
        <v>5</v>
      </c>
      <c r="E344" s="3">
        <v>124</v>
      </c>
      <c r="F344" s="3">
        <v>2</v>
      </c>
      <c r="G344" s="3">
        <f t="shared" si="30"/>
        <v>248</v>
      </c>
      <c r="H344" s="3">
        <f t="shared" si="31"/>
        <v>620</v>
      </c>
      <c r="I344" s="3"/>
      <c r="J344" s="24" t="s">
        <v>1442</v>
      </c>
    </row>
    <row r="345" spans="1:10" ht="12.75">
      <c r="A345" s="257"/>
      <c r="B345" s="106" t="s">
        <v>375</v>
      </c>
      <c r="C345" s="4" t="s">
        <v>756</v>
      </c>
      <c r="D345" s="3">
        <v>6</v>
      </c>
      <c r="E345" s="3">
        <v>248</v>
      </c>
      <c r="F345" s="3">
        <v>2</v>
      </c>
      <c r="G345" s="3">
        <f t="shared" si="30"/>
        <v>496</v>
      </c>
      <c r="H345" s="3">
        <f t="shared" si="31"/>
        <v>1488</v>
      </c>
      <c r="I345" s="3"/>
      <c r="J345" s="24" t="s">
        <v>1442</v>
      </c>
    </row>
    <row r="346" spans="1:10" ht="12.75">
      <c r="A346" s="257"/>
      <c r="B346" s="106" t="s">
        <v>376</v>
      </c>
      <c r="C346" s="4" t="s">
        <v>807</v>
      </c>
      <c r="D346" s="3">
        <v>7</v>
      </c>
      <c r="E346" s="3">
        <v>320</v>
      </c>
      <c r="F346" s="3">
        <v>2</v>
      </c>
      <c r="G346" s="3">
        <f t="shared" si="30"/>
        <v>640</v>
      </c>
      <c r="H346" s="3">
        <f t="shared" si="31"/>
        <v>2240</v>
      </c>
      <c r="I346" s="3"/>
      <c r="J346" s="24" t="s">
        <v>1442</v>
      </c>
    </row>
    <row r="347" spans="1:10" ht="12.75">
      <c r="A347" s="257"/>
      <c r="B347" s="106" t="s">
        <v>377</v>
      </c>
      <c r="C347" s="4" t="s">
        <v>808</v>
      </c>
      <c r="D347" s="3">
        <v>7</v>
      </c>
      <c r="E347" s="3">
        <v>353</v>
      </c>
      <c r="F347" s="3">
        <v>2</v>
      </c>
      <c r="G347" s="3">
        <f t="shared" si="30"/>
        <v>706</v>
      </c>
      <c r="H347" s="3">
        <f t="shared" si="31"/>
        <v>2471</v>
      </c>
      <c r="I347" s="3"/>
      <c r="J347" s="24" t="s">
        <v>1442</v>
      </c>
    </row>
    <row r="348" spans="1:10" ht="12.75">
      <c r="A348" s="257"/>
      <c r="B348" s="106" t="s">
        <v>378</v>
      </c>
      <c r="C348" s="4" t="s">
        <v>809</v>
      </c>
      <c r="D348" s="3">
        <v>6</v>
      </c>
      <c r="E348" s="3">
        <v>345</v>
      </c>
      <c r="F348" s="3">
        <v>2</v>
      </c>
      <c r="G348" s="3">
        <f t="shared" si="30"/>
        <v>690</v>
      </c>
      <c r="H348" s="3">
        <f t="shared" si="31"/>
        <v>2070</v>
      </c>
      <c r="I348" s="3"/>
      <c r="J348" s="24" t="s">
        <v>1442</v>
      </c>
    </row>
    <row r="349" spans="1:10" ht="12.75">
      <c r="A349" s="257"/>
      <c r="B349" s="106" t="s">
        <v>379</v>
      </c>
      <c r="C349" s="4" t="s">
        <v>811</v>
      </c>
      <c r="D349" s="3">
        <v>5</v>
      </c>
      <c r="E349" s="3">
        <v>124</v>
      </c>
      <c r="F349" s="3">
        <v>2</v>
      </c>
      <c r="G349" s="3">
        <f t="shared" si="30"/>
        <v>248</v>
      </c>
      <c r="H349" s="3">
        <f t="shared" si="31"/>
        <v>620</v>
      </c>
      <c r="I349" s="3"/>
      <c r="J349" s="24" t="s">
        <v>1442</v>
      </c>
    </row>
    <row r="350" spans="1:10" ht="12.75">
      <c r="A350" s="257"/>
      <c r="B350" s="106" t="s">
        <v>380</v>
      </c>
      <c r="C350" s="4" t="s">
        <v>757</v>
      </c>
      <c r="D350" s="3">
        <v>6</v>
      </c>
      <c r="E350" s="3">
        <v>154</v>
      </c>
      <c r="F350" s="3">
        <v>2</v>
      </c>
      <c r="G350" s="3">
        <f t="shared" si="30"/>
        <v>308</v>
      </c>
      <c r="H350" s="3">
        <f t="shared" si="31"/>
        <v>924</v>
      </c>
      <c r="I350" s="3"/>
      <c r="J350" s="24" t="s">
        <v>1442</v>
      </c>
    </row>
    <row r="351" spans="1:10" ht="12.75">
      <c r="A351" s="257"/>
      <c r="B351" s="106" t="s">
        <v>381</v>
      </c>
      <c r="C351" s="4" t="s">
        <v>812</v>
      </c>
      <c r="D351" s="3">
        <v>6</v>
      </c>
      <c r="E351" s="3">
        <v>191</v>
      </c>
      <c r="F351" s="3">
        <v>2</v>
      </c>
      <c r="G351" s="3">
        <f t="shared" si="30"/>
        <v>382</v>
      </c>
      <c r="H351" s="3">
        <f t="shared" si="31"/>
        <v>1146</v>
      </c>
      <c r="I351" s="3"/>
      <c r="J351" s="24" t="s">
        <v>1442</v>
      </c>
    </row>
    <row r="352" spans="1:10" ht="12.75">
      <c r="A352" s="257"/>
      <c r="B352" s="106" t="s">
        <v>382</v>
      </c>
      <c r="C352" s="4" t="s">
        <v>813</v>
      </c>
      <c r="D352" s="3">
        <v>8</v>
      </c>
      <c r="E352" s="3">
        <v>180</v>
      </c>
      <c r="F352" s="3">
        <v>2</v>
      </c>
      <c r="G352" s="3">
        <f t="shared" si="30"/>
        <v>360</v>
      </c>
      <c r="H352" s="3">
        <f t="shared" si="31"/>
        <v>1440</v>
      </c>
      <c r="I352" s="3"/>
      <c r="J352" s="24" t="s">
        <v>1442</v>
      </c>
    </row>
    <row r="353" spans="1:10" ht="12.75">
      <c r="A353" s="257"/>
      <c r="B353" s="106" t="s">
        <v>383</v>
      </c>
      <c r="C353" s="4" t="s">
        <v>758</v>
      </c>
      <c r="D353" s="3">
        <v>8</v>
      </c>
      <c r="E353" s="3">
        <v>665</v>
      </c>
      <c r="F353" s="3">
        <v>2</v>
      </c>
      <c r="G353" s="3">
        <f t="shared" si="30"/>
        <v>1330</v>
      </c>
      <c r="H353" s="3">
        <f t="shared" si="31"/>
        <v>5320</v>
      </c>
      <c r="I353" s="3"/>
      <c r="J353" s="24" t="s">
        <v>1442</v>
      </c>
    </row>
    <row r="354" spans="1:10" ht="12.75">
      <c r="A354" s="257"/>
      <c r="B354" s="106" t="s">
        <v>384</v>
      </c>
      <c r="C354" s="4" t="s">
        <v>814</v>
      </c>
      <c r="D354" s="3">
        <v>6</v>
      </c>
      <c r="E354" s="3">
        <v>737</v>
      </c>
      <c r="F354" s="3">
        <v>2</v>
      </c>
      <c r="G354" s="3">
        <f t="shared" si="30"/>
        <v>1474</v>
      </c>
      <c r="H354" s="3">
        <f t="shared" si="31"/>
        <v>4422</v>
      </c>
      <c r="I354" s="3"/>
      <c r="J354" s="24" t="s">
        <v>1442</v>
      </c>
    </row>
    <row r="355" spans="1:10" ht="12.75">
      <c r="A355" s="257"/>
      <c r="B355" s="106" t="s">
        <v>385</v>
      </c>
      <c r="C355" s="4" t="s">
        <v>815</v>
      </c>
      <c r="D355" s="3">
        <v>6</v>
      </c>
      <c r="E355" s="3">
        <v>184</v>
      </c>
      <c r="F355" s="3">
        <v>2</v>
      </c>
      <c r="G355" s="3">
        <f t="shared" si="30"/>
        <v>368</v>
      </c>
      <c r="H355" s="3">
        <f t="shared" si="31"/>
        <v>1104</v>
      </c>
      <c r="I355" s="3"/>
      <c r="J355" s="24" t="s">
        <v>1442</v>
      </c>
    </row>
    <row r="356" spans="1:10" ht="12.75">
      <c r="A356" s="257"/>
      <c r="B356" s="106"/>
      <c r="C356" s="4" t="s">
        <v>1101</v>
      </c>
      <c r="D356" s="11"/>
      <c r="E356" s="11">
        <f>SUM(E312:E355)</f>
        <v>12191</v>
      </c>
      <c r="F356" s="11"/>
      <c r="G356" s="11">
        <f>SUM(G312:G355)</f>
        <v>24152</v>
      </c>
      <c r="H356" s="11">
        <f>SUM(H312:H355)</f>
        <v>84602.5</v>
      </c>
      <c r="I356" s="11"/>
      <c r="J356" s="117"/>
    </row>
    <row r="357" spans="1:10" ht="12.75">
      <c r="A357" s="257"/>
      <c r="B357" s="108" t="s">
        <v>162</v>
      </c>
      <c r="C357" s="4" t="s">
        <v>816</v>
      </c>
      <c r="D357" s="3">
        <v>6</v>
      </c>
      <c r="E357" s="3">
        <v>408</v>
      </c>
      <c r="F357" s="3">
        <v>2</v>
      </c>
      <c r="G357" s="3">
        <f>+E357*F357</f>
        <v>816</v>
      </c>
      <c r="H357" s="3">
        <f>D357*E357</f>
        <v>2448</v>
      </c>
      <c r="I357" s="3"/>
      <c r="J357" s="24" t="s">
        <v>1442</v>
      </c>
    </row>
    <row r="358" spans="1:10" ht="12.75">
      <c r="A358" s="259" t="s">
        <v>1466</v>
      </c>
      <c r="B358" s="108" t="s">
        <v>163</v>
      </c>
      <c r="C358" s="4" t="s">
        <v>817</v>
      </c>
      <c r="D358" s="3">
        <v>7</v>
      </c>
      <c r="E358" s="3">
        <v>328</v>
      </c>
      <c r="F358" s="3">
        <v>2</v>
      </c>
      <c r="G358" s="3">
        <f aca="true" t="shared" si="32" ref="G358:G384">+E358*F358</f>
        <v>656</v>
      </c>
      <c r="H358" s="3">
        <f aca="true" t="shared" si="33" ref="H358:H384">D358*E358</f>
        <v>2296</v>
      </c>
      <c r="I358" s="3"/>
      <c r="J358" s="24" t="s">
        <v>1442</v>
      </c>
    </row>
    <row r="359" spans="1:10" ht="12.75">
      <c r="A359" s="260"/>
      <c r="B359" s="108" t="s">
        <v>164</v>
      </c>
      <c r="C359" s="4" t="s">
        <v>818</v>
      </c>
      <c r="D359" s="3">
        <v>6</v>
      </c>
      <c r="E359" s="3">
        <v>284</v>
      </c>
      <c r="F359" s="3">
        <v>2</v>
      </c>
      <c r="G359" s="3">
        <f t="shared" si="32"/>
        <v>568</v>
      </c>
      <c r="H359" s="3">
        <f t="shared" si="33"/>
        <v>1704</v>
      </c>
      <c r="I359" s="3"/>
      <c r="J359" s="24" t="s">
        <v>1442</v>
      </c>
    </row>
    <row r="360" spans="1:10" ht="12.75">
      <c r="A360" s="260"/>
      <c r="B360" s="108" t="s">
        <v>165</v>
      </c>
      <c r="C360" s="4" t="s">
        <v>819</v>
      </c>
      <c r="D360" s="3">
        <v>6</v>
      </c>
      <c r="E360" s="3">
        <v>378</v>
      </c>
      <c r="F360" s="3">
        <v>2</v>
      </c>
      <c r="G360" s="3">
        <f t="shared" si="32"/>
        <v>756</v>
      </c>
      <c r="H360" s="3">
        <f t="shared" si="33"/>
        <v>2268</v>
      </c>
      <c r="I360" s="3"/>
      <c r="J360" s="24" t="s">
        <v>1442</v>
      </c>
    </row>
    <row r="361" spans="1:10" ht="12.75">
      <c r="A361" s="260"/>
      <c r="B361" s="108" t="s">
        <v>166</v>
      </c>
      <c r="C361" s="4" t="s">
        <v>820</v>
      </c>
      <c r="D361" s="3">
        <v>6</v>
      </c>
      <c r="E361" s="3">
        <v>320</v>
      </c>
      <c r="F361" s="3">
        <v>2</v>
      </c>
      <c r="G361" s="3">
        <f t="shared" si="32"/>
        <v>640</v>
      </c>
      <c r="H361" s="3">
        <f t="shared" si="33"/>
        <v>1920</v>
      </c>
      <c r="I361" s="3"/>
      <c r="J361" s="24" t="s">
        <v>1442</v>
      </c>
    </row>
    <row r="362" spans="1:10" ht="12.75">
      <c r="A362" s="260"/>
      <c r="B362" s="108" t="s">
        <v>167</v>
      </c>
      <c r="C362" s="4" t="s">
        <v>821</v>
      </c>
      <c r="D362" s="3">
        <v>8</v>
      </c>
      <c r="E362" s="3">
        <v>541</v>
      </c>
      <c r="F362" s="3">
        <v>2</v>
      </c>
      <c r="G362" s="3">
        <f t="shared" si="32"/>
        <v>1082</v>
      </c>
      <c r="H362" s="3">
        <f t="shared" si="33"/>
        <v>4328</v>
      </c>
      <c r="I362" s="3"/>
      <c r="J362" s="24" t="s">
        <v>1442</v>
      </c>
    </row>
    <row r="363" spans="1:10" ht="12.75">
      <c r="A363" s="260"/>
      <c r="B363" s="108" t="s">
        <v>168</v>
      </c>
      <c r="C363" s="4" t="s">
        <v>822</v>
      </c>
      <c r="D363" s="3">
        <v>6</v>
      </c>
      <c r="E363" s="3">
        <v>671</v>
      </c>
      <c r="F363" s="3">
        <v>2</v>
      </c>
      <c r="G363" s="3">
        <f t="shared" si="32"/>
        <v>1342</v>
      </c>
      <c r="H363" s="3">
        <f t="shared" si="33"/>
        <v>4026</v>
      </c>
      <c r="I363" s="3"/>
      <c r="J363" s="24" t="s">
        <v>1442</v>
      </c>
    </row>
    <row r="364" spans="1:10" ht="12.75">
      <c r="A364" s="260"/>
      <c r="B364" s="108" t="s">
        <v>169</v>
      </c>
      <c r="C364" s="4" t="s">
        <v>823</v>
      </c>
      <c r="D364" s="3">
        <v>7</v>
      </c>
      <c r="E364" s="3">
        <v>192</v>
      </c>
      <c r="F364" s="3">
        <v>2</v>
      </c>
      <c r="G364" s="3">
        <f t="shared" si="32"/>
        <v>384</v>
      </c>
      <c r="H364" s="3">
        <f t="shared" si="33"/>
        <v>1344</v>
      </c>
      <c r="I364" s="3"/>
      <c r="J364" s="24" t="s">
        <v>1442</v>
      </c>
    </row>
    <row r="365" spans="1:10" ht="12.75">
      <c r="A365" s="260"/>
      <c r="B365" s="108" t="s">
        <v>170</v>
      </c>
      <c r="C365" s="4" t="s">
        <v>760</v>
      </c>
      <c r="D365" s="3">
        <v>6</v>
      </c>
      <c r="E365" s="3">
        <v>111</v>
      </c>
      <c r="F365" s="3">
        <v>2</v>
      </c>
      <c r="G365" s="3">
        <f t="shared" si="32"/>
        <v>222</v>
      </c>
      <c r="H365" s="3">
        <f t="shared" si="33"/>
        <v>666</v>
      </c>
      <c r="I365" s="3"/>
      <c r="J365" s="24" t="s">
        <v>1442</v>
      </c>
    </row>
    <row r="366" spans="1:10" ht="12.75">
      <c r="A366" s="260"/>
      <c r="B366" s="108" t="s">
        <v>171</v>
      </c>
      <c r="C366" s="4" t="s">
        <v>687</v>
      </c>
      <c r="D366" s="3">
        <v>6</v>
      </c>
      <c r="E366" s="3">
        <v>566</v>
      </c>
      <c r="F366" s="3">
        <v>2</v>
      </c>
      <c r="G366" s="3">
        <f t="shared" si="32"/>
        <v>1132</v>
      </c>
      <c r="H366" s="3">
        <f t="shared" si="33"/>
        <v>3396</v>
      </c>
      <c r="I366" s="3"/>
      <c r="J366" s="24" t="s">
        <v>1442</v>
      </c>
    </row>
    <row r="367" spans="1:10" ht="12.75">
      <c r="A367" s="260"/>
      <c r="B367" s="108" t="s">
        <v>172</v>
      </c>
      <c r="C367" s="4" t="s">
        <v>688</v>
      </c>
      <c r="D367" s="3">
        <v>6</v>
      </c>
      <c r="E367" s="3">
        <v>444</v>
      </c>
      <c r="F367" s="3">
        <v>2</v>
      </c>
      <c r="G367" s="3">
        <f t="shared" si="32"/>
        <v>888</v>
      </c>
      <c r="H367" s="3">
        <f t="shared" si="33"/>
        <v>2664</v>
      </c>
      <c r="I367" s="3"/>
      <c r="J367" s="24" t="s">
        <v>1442</v>
      </c>
    </row>
    <row r="368" spans="1:10" ht="12.75">
      <c r="A368" s="260"/>
      <c r="B368" s="108" t="s">
        <v>173</v>
      </c>
      <c r="C368" s="4" t="s">
        <v>689</v>
      </c>
      <c r="D368" s="3">
        <v>6</v>
      </c>
      <c r="E368" s="3">
        <v>298</v>
      </c>
      <c r="F368" s="3">
        <v>2</v>
      </c>
      <c r="G368" s="3">
        <f t="shared" si="32"/>
        <v>596</v>
      </c>
      <c r="H368" s="3">
        <f t="shared" si="33"/>
        <v>1788</v>
      </c>
      <c r="I368" s="3"/>
      <c r="J368" s="24" t="s">
        <v>1442</v>
      </c>
    </row>
    <row r="369" spans="1:10" ht="12.75">
      <c r="A369" s="260"/>
      <c r="B369" s="108" t="s">
        <v>174</v>
      </c>
      <c r="C369" s="4" t="s">
        <v>690</v>
      </c>
      <c r="D369" s="3">
        <v>7</v>
      </c>
      <c r="E369" s="3">
        <v>300</v>
      </c>
      <c r="F369" s="3">
        <v>2</v>
      </c>
      <c r="G369" s="3">
        <f t="shared" si="32"/>
        <v>600</v>
      </c>
      <c r="H369" s="3">
        <f t="shared" si="33"/>
        <v>2100</v>
      </c>
      <c r="I369" s="3"/>
      <c r="J369" s="24" t="s">
        <v>1442</v>
      </c>
    </row>
    <row r="370" spans="1:10" ht="13.5">
      <c r="A370" s="260"/>
      <c r="B370" s="108" t="s">
        <v>175</v>
      </c>
      <c r="C370" s="4" t="s">
        <v>691</v>
      </c>
      <c r="D370" s="23">
        <v>25.5</v>
      </c>
      <c r="E370" s="23">
        <v>141</v>
      </c>
      <c r="F370" s="23">
        <v>2</v>
      </c>
      <c r="G370" s="3">
        <f t="shared" si="32"/>
        <v>282</v>
      </c>
      <c r="H370" s="3">
        <f t="shared" si="33"/>
        <v>3595.5</v>
      </c>
      <c r="I370" s="3"/>
      <c r="J370" s="24" t="s">
        <v>1442</v>
      </c>
    </row>
    <row r="371" spans="1:10" ht="12.75">
      <c r="A371" s="260"/>
      <c r="B371" s="108" t="s">
        <v>714</v>
      </c>
      <c r="C371" s="4" t="s">
        <v>692</v>
      </c>
      <c r="D371" s="3">
        <v>5</v>
      </c>
      <c r="E371" s="3">
        <v>502</v>
      </c>
      <c r="F371" s="3">
        <v>2</v>
      </c>
      <c r="G371" s="3">
        <f t="shared" si="32"/>
        <v>1004</v>
      </c>
      <c r="H371" s="3">
        <f t="shared" si="33"/>
        <v>2510</v>
      </c>
      <c r="I371" s="3"/>
      <c r="J371" s="24" t="s">
        <v>1442</v>
      </c>
    </row>
    <row r="372" spans="1:10" ht="12.75">
      <c r="A372" s="260"/>
      <c r="B372" s="108" t="s">
        <v>715</v>
      </c>
      <c r="C372" s="4" t="s">
        <v>693</v>
      </c>
      <c r="D372" s="3">
        <v>7.5</v>
      </c>
      <c r="E372" s="3">
        <v>620</v>
      </c>
      <c r="F372" s="3">
        <v>2</v>
      </c>
      <c r="G372" s="3">
        <f t="shared" si="32"/>
        <v>1240</v>
      </c>
      <c r="H372" s="3">
        <f t="shared" si="33"/>
        <v>4650</v>
      </c>
      <c r="I372" s="3"/>
      <c r="J372" s="24" t="s">
        <v>1442</v>
      </c>
    </row>
    <row r="373" spans="1:10" ht="12.75">
      <c r="A373" s="260"/>
      <c r="B373" s="108" t="s">
        <v>1315</v>
      </c>
      <c r="C373" s="4" t="s">
        <v>694</v>
      </c>
      <c r="D373" s="3">
        <v>6</v>
      </c>
      <c r="E373" s="3">
        <v>100</v>
      </c>
      <c r="F373" s="3">
        <v>2</v>
      </c>
      <c r="G373" s="3">
        <f t="shared" si="32"/>
        <v>200</v>
      </c>
      <c r="H373" s="3">
        <f t="shared" si="33"/>
        <v>600</v>
      </c>
      <c r="I373" s="3"/>
      <c r="J373" s="24" t="s">
        <v>1442</v>
      </c>
    </row>
    <row r="374" spans="1:10" ht="12.75">
      <c r="A374" s="260"/>
      <c r="B374" s="108" t="s">
        <v>359</v>
      </c>
      <c r="C374" s="4" t="s">
        <v>985</v>
      </c>
      <c r="D374" s="3">
        <v>8</v>
      </c>
      <c r="E374" s="3">
        <v>603</v>
      </c>
      <c r="F374" s="3">
        <v>2</v>
      </c>
      <c r="G374" s="3">
        <f t="shared" si="32"/>
        <v>1206</v>
      </c>
      <c r="H374" s="3">
        <f t="shared" si="33"/>
        <v>4824</v>
      </c>
      <c r="I374" s="3"/>
      <c r="J374" s="24" t="s">
        <v>1442</v>
      </c>
    </row>
    <row r="375" spans="1:10" ht="12.75">
      <c r="A375" s="260"/>
      <c r="B375" s="108" t="s">
        <v>360</v>
      </c>
      <c r="C375" s="4" t="s">
        <v>695</v>
      </c>
      <c r="D375" s="3">
        <v>4.5</v>
      </c>
      <c r="E375" s="3">
        <v>443</v>
      </c>
      <c r="F375" s="3">
        <v>2</v>
      </c>
      <c r="G375" s="3">
        <f t="shared" si="32"/>
        <v>886</v>
      </c>
      <c r="H375" s="3">
        <f t="shared" si="33"/>
        <v>1993.5</v>
      </c>
      <c r="I375" s="3"/>
      <c r="J375" s="24" t="s">
        <v>1442</v>
      </c>
    </row>
    <row r="376" spans="1:10" ht="12.75">
      <c r="A376" s="260"/>
      <c r="B376" s="108" t="s">
        <v>361</v>
      </c>
      <c r="C376" s="4" t="s">
        <v>696</v>
      </c>
      <c r="D376" s="3">
        <v>4.5</v>
      </c>
      <c r="E376" s="3">
        <v>464</v>
      </c>
      <c r="F376" s="3">
        <v>2</v>
      </c>
      <c r="G376" s="3">
        <f t="shared" si="32"/>
        <v>928</v>
      </c>
      <c r="H376" s="3">
        <f t="shared" si="33"/>
        <v>2088</v>
      </c>
      <c r="I376" s="3"/>
      <c r="J376" s="24" t="s">
        <v>1442</v>
      </c>
    </row>
    <row r="377" spans="1:10" ht="12.75">
      <c r="A377" s="260"/>
      <c r="B377" s="108" t="s">
        <v>362</v>
      </c>
      <c r="C377" s="4" t="s">
        <v>844</v>
      </c>
      <c r="D377" s="3">
        <v>6</v>
      </c>
      <c r="E377" s="3">
        <v>1211</v>
      </c>
      <c r="F377" s="3">
        <v>2</v>
      </c>
      <c r="G377" s="3">
        <f>+E377*F377</f>
        <v>2422</v>
      </c>
      <c r="H377" s="3">
        <f t="shared" si="33"/>
        <v>7266</v>
      </c>
      <c r="I377" s="3"/>
      <c r="J377" s="24" t="s">
        <v>1442</v>
      </c>
    </row>
    <row r="378" spans="1:10" ht="12.75">
      <c r="A378" s="260"/>
      <c r="B378" s="108" t="s">
        <v>363</v>
      </c>
      <c r="C378" s="4" t="s">
        <v>1256</v>
      </c>
      <c r="D378" s="3">
        <v>6</v>
      </c>
      <c r="E378" s="3">
        <v>500</v>
      </c>
      <c r="F378" s="3">
        <v>2</v>
      </c>
      <c r="G378" s="3">
        <f>E378*F378</f>
        <v>1000</v>
      </c>
      <c r="H378" s="3">
        <f>D378*E378</f>
        <v>3000</v>
      </c>
      <c r="I378" s="3"/>
      <c r="J378" s="24" t="s">
        <v>1442</v>
      </c>
    </row>
    <row r="379" spans="1:10" ht="12.75">
      <c r="A379" s="260"/>
      <c r="B379" s="108" t="s">
        <v>364</v>
      </c>
      <c r="C379" s="4" t="s">
        <v>845</v>
      </c>
      <c r="D379" s="3">
        <v>6</v>
      </c>
      <c r="E379" s="3">
        <v>1052</v>
      </c>
      <c r="F379" s="3">
        <v>2</v>
      </c>
      <c r="G379" s="3">
        <f t="shared" si="32"/>
        <v>2104</v>
      </c>
      <c r="H379" s="3">
        <f t="shared" si="33"/>
        <v>6312</v>
      </c>
      <c r="I379" s="3"/>
      <c r="J379" s="24" t="s">
        <v>1442</v>
      </c>
    </row>
    <row r="380" spans="1:10" ht="12.75">
      <c r="A380" s="260"/>
      <c r="B380" s="108" t="s">
        <v>365</v>
      </c>
      <c r="C380" s="4" t="s">
        <v>846</v>
      </c>
      <c r="D380" s="3">
        <v>6</v>
      </c>
      <c r="E380" s="3">
        <v>147</v>
      </c>
      <c r="F380" s="3">
        <v>2</v>
      </c>
      <c r="G380" s="3">
        <f t="shared" si="32"/>
        <v>294</v>
      </c>
      <c r="H380" s="3">
        <f t="shared" si="33"/>
        <v>882</v>
      </c>
      <c r="I380" s="3"/>
      <c r="J380" s="24" t="s">
        <v>1442</v>
      </c>
    </row>
    <row r="381" spans="1:10" ht="12.75">
      <c r="A381" s="260"/>
      <c r="B381" s="106" t="s">
        <v>366</v>
      </c>
      <c r="C381" s="4" t="s">
        <v>847</v>
      </c>
      <c r="D381" s="3">
        <v>10</v>
      </c>
      <c r="E381" s="3">
        <v>108</v>
      </c>
      <c r="F381" s="3">
        <v>2</v>
      </c>
      <c r="G381" s="3">
        <f t="shared" si="32"/>
        <v>216</v>
      </c>
      <c r="H381" s="3">
        <f t="shared" si="33"/>
        <v>1080</v>
      </c>
      <c r="I381" s="3"/>
      <c r="J381" s="24" t="s">
        <v>1442</v>
      </c>
    </row>
    <row r="382" spans="1:10" ht="12.75">
      <c r="A382" s="260"/>
      <c r="B382" s="110" t="s">
        <v>367</v>
      </c>
      <c r="C382" s="120" t="s">
        <v>1245</v>
      </c>
      <c r="D382" s="3">
        <v>6</v>
      </c>
      <c r="E382" s="3">
        <v>228</v>
      </c>
      <c r="F382" s="3">
        <v>2</v>
      </c>
      <c r="G382" s="3">
        <f t="shared" si="32"/>
        <v>456</v>
      </c>
      <c r="H382" s="3">
        <f t="shared" si="33"/>
        <v>1368</v>
      </c>
      <c r="I382" s="3"/>
      <c r="J382" s="24" t="s">
        <v>1442</v>
      </c>
    </row>
    <row r="383" spans="1:10" ht="12.75">
      <c r="A383" s="260"/>
      <c r="B383" s="110" t="s">
        <v>368</v>
      </c>
      <c r="C383" s="67" t="s">
        <v>1249</v>
      </c>
      <c r="D383" s="3">
        <v>6</v>
      </c>
      <c r="E383" s="3">
        <v>378</v>
      </c>
      <c r="F383" s="3">
        <v>2</v>
      </c>
      <c r="G383" s="3">
        <f>+E383*F383</f>
        <v>756</v>
      </c>
      <c r="H383" s="3">
        <f>D383*E383</f>
        <v>2268</v>
      </c>
      <c r="I383" s="3"/>
      <c r="J383" s="24" t="s">
        <v>1442</v>
      </c>
    </row>
    <row r="384" spans="1:10" ht="12.75">
      <c r="A384" s="260"/>
      <c r="B384" s="110" t="s">
        <v>369</v>
      </c>
      <c r="C384" s="67" t="s">
        <v>1664</v>
      </c>
      <c r="D384" s="3">
        <v>6</v>
      </c>
      <c r="E384" s="3">
        <v>100</v>
      </c>
      <c r="F384" s="3">
        <v>2</v>
      </c>
      <c r="G384" s="3">
        <f t="shared" si="32"/>
        <v>200</v>
      </c>
      <c r="H384" s="3">
        <f t="shared" si="33"/>
        <v>600</v>
      </c>
      <c r="I384" s="3"/>
      <c r="J384" s="24" t="s">
        <v>1442</v>
      </c>
    </row>
    <row r="385" spans="1:10" ht="12.75">
      <c r="A385" s="260"/>
      <c r="B385" s="110"/>
      <c r="C385" s="25" t="s">
        <v>1101</v>
      </c>
      <c r="D385" s="11"/>
      <c r="E385" s="11">
        <f>SUM(E357:E384)</f>
        <v>11438</v>
      </c>
      <c r="F385" s="11"/>
      <c r="G385" s="11">
        <f>SUM(G357:G384)</f>
        <v>22876</v>
      </c>
      <c r="H385" s="11">
        <f>SUM(H357:H384)</f>
        <v>73985</v>
      </c>
      <c r="I385" s="11"/>
      <c r="J385" s="117"/>
    </row>
    <row r="386" spans="1:10" ht="12.75">
      <c r="A386" s="261"/>
      <c r="B386" s="106" t="s">
        <v>162</v>
      </c>
      <c r="C386" s="4" t="s">
        <v>848</v>
      </c>
      <c r="D386" s="3">
        <v>6</v>
      </c>
      <c r="E386" s="3">
        <v>214</v>
      </c>
      <c r="F386" s="3">
        <v>2</v>
      </c>
      <c r="G386" s="3">
        <f>+E386*F386</f>
        <v>428</v>
      </c>
      <c r="H386" s="3">
        <f>D386*E386</f>
        <v>1284</v>
      </c>
      <c r="I386" s="3"/>
      <c r="J386" s="24" t="s">
        <v>1442</v>
      </c>
    </row>
    <row r="387" spans="1:10" ht="12.75">
      <c r="A387" s="257" t="s">
        <v>1467</v>
      </c>
      <c r="B387" s="106" t="s">
        <v>163</v>
      </c>
      <c r="C387" s="4" t="s">
        <v>842</v>
      </c>
      <c r="D387" s="3">
        <v>9</v>
      </c>
      <c r="E387" s="3">
        <v>750</v>
      </c>
      <c r="F387" s="3">
        <v>2</v>
      </c>
      <c r="G387" s="3">
        <f aca="true" t="shared" si="34" ref="G387:G426">+E387*F387</f>
        <v>1500</v>
      </c>
      <c r="H387" s="3">
        <f aca="true" t="shared" si="35" ref="H387:H426">D387*E387</f>
        <v>6750</v>
      </c>
      <c r="I387" s="3"/>
      <c r="J387" s="24" t="s">
        <v>1442</v>
      </c>
    </row>
    <row r="388" spans="1:10" ht="12.75">
      <c r="A388" s="257"/>
      <c r="B388" s="106" t="s">
        <v>164</v>
      </c>
      <c r="C388" s="4" t="s">
        <v>849</v>
      </c>
      <c r="D388" s="3">
        <v>6</v>
      </c>
      <c r="E388" s="3">
        <v>374</v>
      </c>
      <c r="F388" s="3">
        <v>2</v>
      </c>
      <c r="G388" s="3">
        <f t="shared" si="34"/>
        <v>748</v>
      </c>
      <c r="H388" s="3">
        <f t="shared" si="35"/>
        <v>2244</v>
      </c>
      <c r="I388" s="3"/>
      <c r="J388" s="24" t="s">
        <v>1442</v>
      </c>
    </row>
    <row r="389" spans="1:10" ht="12.75">
      <c r="A389" s="257"/>
      <c r="B389" s="106" t="s">
        <v>165</v>
      </c>
      <c r="C389" s="4" t="s">
        <v>1251</v>
      </c>
      <c r="D389" s="3">
        <v>6</v>
      </c>
      <c r="E389" s="3">
        <v>420</v>
      </c>
      <c r="F389" s="3">
        <v>2</v>
      </c>
      <c r="G389" s="3">
        <f t="shared" si="34"/>
        <v>840</v>
      </c>
      <c r="H389" s="3">
        <f t="shared" si="35"/>
        <v>2520</v>
      </c>
      <c r="I389" s="3"/>
      <c r="J389" s="24" t="s">
        <v>1442</v>
      </c>
    </row>
    <row r="390" spans="1:10" ht="12.75">
      <c r="A390" s="257"/>
      <c r="B390" s="106" t="s">
        <v>166</v>
      </c>
      <c r="C390" s="4" t="s">
        <v>544</v>
      </c>
      <c r="D390" s="3">
        <v>5</v>
      </c>
      <c r="E390" s="3">
        <v>250</v>
      </c>
      <c r="F390" s="3">
        <v>2</v>
      </c>
      <c r="G390" s="3">
        <f t="shared" si="34"/>
        <v>500</v>
      </c>
      <c r="H390" s="3">
        <f t="shared" si="35"/>
        <v>1250</v>
      </c>
      <c r="I390" s="3"/>
      <c r="J390" s="24" t="s">
        <v>1442</v>
      </c>
    </row>
    <row r="391" spans="1:10" ht="12.75">
      <c r="A391" s="257"/>
      <c r="B391" s="106" t="s">
        <v>167</v>
      </c>
      <c r="C391" s="4" t="s">
        <v>545</v>
      </c>
      <c r="D391" s="3">
        <v>6</v>
      </c>
      <c r="E391" s="3">
        <v>430</v>
      </c>
      <c r="F391" s="3">
        <v>2</v>
      </c>
      <c r="G391" s="3">
        <f t="shared" si="34"/>
        <v>860</v>
      </c>
      <c r="H391" s="3">
        <f t="shared" si="35"/>
        <v>2580</v>
      </c>
      <c r="I391" s="3"/>
      <c r="J391" s="24" t="s">
        <v>1442</v>
      </c>
    </row>
    <row r="392" spans="1:10" ht="12.75">
      <c r="A392" s="257"/>
      <c r="B392" s="106" t="s">
        <v>168</v>
      </c>
      <c r="C392" s="4" t="s">
        <v>546</v>
      </c>
      <c r="D392" s="3">
        <v>6</v>
      </c>
      <c r="E392" s="3">
        <v>207</v>
      </c>
      <c r="F392" s="3">
        <v>2</v>
      </c>
      <c r="G392" s="3">
        <f t="shared" si="34"/>
        <v>414</v>
      </c>
      <c r="H392" s="3">
        <f t="shared" si="35"/>
        <v>1242</v>
      </c>
      <c r="I392" s="3"/>
      <c r="J392" s="24" t="s">
        <v>1442</v>
      </c>
    </row>
    <row r="393" spans="1:10" ht="12.75">
      <c r="A393" s="257"/>
      <c r="B393" s="106" t="s">
        <v>169</v>
      </c>
      <c r="C393" s="4" t="s">
        <v>547</v>
      </c>
      <c r="D393" s="3">
        <v>6</v>
      </c>
      <c r="E393" s="3">
        <v>380</v>
      </c>
      <c r="F393" s="3">
        <v>2</v>
      </c>
      <c r="G393" s="3">
        <f t="shared" si="34"/>
        <v>760</v>
      </c>
      <c r="H393" s="3">
        <f t="shared" si="35"/>
        <v>2280</v>
      </c>
      <c r="I393" s="3"/>
      <c r="J393" s="24" t="s">
        <v>1442</v>
      </c>
    </row>
    <row r="394" spans="1:10" ht="12.75">
      <c r="A394" s="257"/>
      <c r="B394" s="106" t="s">
        <v>170</v>
      </c>
      <c r="C394" s="4" t="s">
        <v>1642</v>
      </c>
      <c r="D394" s="3">
        <v>5</v>
      </c>
      <c r="E394" s="3">
        <v>210</v>
      </c>
      <c r="F394" s="3">
        <v>2</v>
      </c>
      <c r="G394" s="3">
        <f t="shared" si="34"/>
        <v>420</v>
      </c>
      <c r="H394" s="3">
        <f t="shared" si="35"/>
        <v>1050</v>
      </c>
      <c r="I394" s="3"/>
      <c r="J394" s="24" t="s">
        <v>1442</v>
      </c>
    </row>
    <row r="395" spans="1:10" ht="12.75">
      <c r="A395" s="257"/>
      <c r="B395" s="106" t="s">
        <v>171</v>
      </c>
      <c r="C395" s="4" t="s">
        <v>310</v>
      </c>
      <c r="D395" s="3">
        <v>6</v>
      </c>
      <c r="E395" s="3">
        <v>60</v>
      </c>
      <c r="F395" s="3">
        <v>2</v>
      </c>
      <c r="G395" s="3">
        <f t="shared" si="34"/>
        <v>120</v>
      </c>
      <c r="H395" s="3">
        <f t="shared" si="35"/>
        <v>360</v>
      </c>
      <c r="I395" s="3"/>
      <c r="J395" s="24" t="s">
        <v>1442</v>
      </c>
    </row>
    <row r="396" spans="1:10" ht="12.75">
      <c r="A396" s="257"/>
      <c r="B396" s="106" t="s">
        <v>172</v>
      </c>
      <c r="C396" s="4" t="s">
        <v>548</v>
      </c>
      <c r="D396" s="3">
        <v>5</v>
      </c>
      <c r="E396" s="3">
        <v>400</v>
      </c>
      <c r="F396" s="3">
        <v>2</v>
      </c>
      <c r="G396" s="3">
        <f t="shared" si="34"/>
        <v>800</v>
      </c>
      <c r="H396" s="3">
        <f t="shared" si="35"/>
        <v>2000</v>
      </c>
      <c r="I396" s="3"/>
      <c r="J396" s="24" t="s">
        <v>1442</v>
      </c>
    </row>
    <row r="397" spans="1:10" ht="12.75">
      <c r="A397" s="257"/>
      <c r="B397" s="106" t="s">
        <v>173</v>
      </c>
      <c r="C397" s="4" t="s">
        <v>841</v>
      </c>
      <c r="D397" s="3">
        <v>7</v>
      </c>
      <c r="E397" s="3">
        <v>380</v>
      </c>
      <c r="F397" s="3">
        <v>2</v>
      </c>
      <c r="G397" s="3">
        <f t="shared" si="34"/>
        <v>760</v>
      </c>
      <c r="H397" s="3">
        <f t="shared" si="35"/>
        <v>2660</v>
      </c>
      <c r="I397" s="3"/>
      <c r="J397" s="24" t="s">
        <v>1442</v>
      </c>
    </row>
    <row r="398" spans="1:10" ht="12.75">
      <c r="A398" s="257"/>
      <c r="B398" s="106" t="s">
        <v>174</v>
      </c>
      <c r="C398" s="4" t="s">
        <v>549</v>
      </c>
      <c r="D398" s="3">
        <v>6</v>
      </c>
      <c r="E398" s="3">
        <v>418</v>
      </c>
      <c r="F398" s="3">
        <v>2</v>
      </c>
      <c r="G398" s="3">
        <f t="shared" si="34"/>
        <v>836</v>
      </c>
      <c r="H398" s="3">
        <f t="shared" si="35"/>
        <v>2508</v>
      </c>
      <c r="I398" s="3"/>
      <c r="J398" s="24" t="s">
        <v>1442</v>
      </c>
    </row>
    <row r="399" spans="1:10" ht="12.75">
      <c r="A399" s="257"/>
      <c r="B399" s="106" t="s">
        <v>175</v>
      </c>
      <c r="C399" s="4" t="s">
        <v>550</v>
      </c>
      <c r="D399" s="3">
        <v>5.5</v>
      </c>
      <c r="E399" s="3">
        <v>600</v>
      </c>
      <c r="F399" s="3">
        <v>2</v>
      </c>
      <c r="G399" s="3">
        <f t="shared" si="34"/>
        <v>1200</v>
      </c>
      <c r="H399" s="3">
        <f t="shared" si="35"/>
        <v>3300</v>
      </c>
      <c r="I399" s="3"/>
      <c r="J399" s="24" t="s">
        <v>1442</v>
      </c>
    </row>
    <row r="400" spans="1:10" ht="12.75">
      <c r="A400" s="257"/>
      <c r="B400" s="106" t="s">
        <v>714</v>
      </c>
      <c r="C400" s="4" t="s">
        <v>551</v>
      </c>
      <c r="D400" s="3">
        <v>8</v>
      </c>
      <c r="E400" s="3">
        <v>522</v>
      </c>
      <c r="F400" s="3">
        <v>2</v>
      </c>
      <c r="G400" s="3">
        <f t="shared" si="34"/>
        <v>1044</v>
      </c>
      <c r="H400" s="3">
        <f t="shared" si="35"/>
        <v>4176</v>
      </c>
      <c r="I400" s="3"/>
      <c r="J400" s="24" t="s">
        <v>1442</v>
      </c>
    </row>
    <row r="401" spans="1:10" ht="12.75">
      <c r="A401" s="257"/>
      <c r="B401" s="106" t="s">
        <v>715</v>
      </c>
      <c r="C401" s="4" t="s">
        <v>552</v>
      </c>
      <c r="D401" s="3">
        <v>5</v>
      </c>
      <c r="E401" s="3">
        <v>215</v>
      </c>
      <c r="F401" s="3">
        <v>2</v>
      </c>
      <c r="G401" s="3">
        <f t="shared" si="34"/>
        <v>430</v>
      </c>
      <c r="H401" s="3">
        <f t="shared" si="35"/>
        <v>1075</v>
      </c>
      <c r="I401" s="3"/>
      <c r="J401" s="24" t="s">
        <v>1442</v>
      </c>
    </row>
    <row r="402" spans="1:10" ht="12.75">
      <c r="A402" s="257"/>
      <c r="B402" s="106" t="s">
        <v>1315</v>
      </c>
      <c r="C402" s="4" t="s">
        <v>965</v>
      </c>
      <c r="D402" s="3">
        <v>10</v>
      </c>
      <c r="E402" s="3">
        <v>252</v>
      </c>
      <c r="F402" s="3">
        <v>2</v>
      </c>
      <c r="G402" s="3">
        <f t="shared" si="34"/>
        <v>504</v>
      </c>
      <c r="H402" s="3">
        <f t="shared" si="35"/>
        <v>2520</v>
      </c>
      <c r="I402" s="3"/>
      <c r="J402" s="24" t="s">
        <v>1442</v>
      </c>
    </row>
    <row r="403" spans="1:10" ht="13.5">
      <c r="A403" s="257"/>
      <c r="B403" s="106" t="s">
        <v>359</v>
      </c>
      <c r="C403" s="4" t="s">
        <v>966</v>
      </c>
      <c r="D403" s="23">
        <v>6</v>
      </c>
      <c r="E403" s="23">
        <v>266</v>
      </c>
      <c r="F403" s="23">
        <v>2</v>
      </c>
      <c r="G403" s="3">
        <f t="shared" si="34"/>
        <v>532</v>
      </c>
      <c r="H403" s="3">
        <f t="shared" si="35"/>
        <v>1596</v>
      </c>
      <c r="I403" s="3"/>
      <c r="J403" s="24" t="s">
        <v>1442</v>
      </c>
    </row>
    <row r="404" spans="1:10" ht="12.75">
      <c r="A404" s="257"/>
      <c r="B404" s="106" t="s">
        <v>360</v>
      </c>
      <c r="C404" s="4" t="s">
        <v>967</v>
      </c>
      <c r="D404" s="3">
        <v>5</v>
      </c>
      <c r="E404" s="3">
        <v>120</v>
      </c>
      <c r="F404" s="3">
        <v>2</v>
      </c>
      <c r="G404" s="3">
        <f t="shared" si="34"/>
        <v>240</v>
      </c>
      <c r="H404" s="3">
        <f t="shared" si="35"/>
        <v>600</v>
      </c>
      <c r="I404" s="3"/>
      <c r="J404" s="24" t="s">
        <v>1442</v>
      </c>
    </row>
    <row r="405" spans="1:10" ht="12.75">
      <c r="A405" s="257"/>
      <c r="B405" s="106" t="s">
        <v>361</v>
      </c>
      <c r="C405" s="4" t="s">
        <v>1207</v>
      </c>
      <c r="D405" s="3">
        <v>7</v>
      </c>
      <c r="E405" s="3">
        <v>850</v>
      </c>
      <c r="F405" s="3">
        <v>2</v>
      </c>
      <c r="G405" s="3">
        <f t="shared" si="34"/>
        <v>1700</v>
      </c>
      <c r="H405" s="3">
        <f t="shared" si="35"/>
        <v>5950</v>
      </c>
      <c r="I405" s="3"/>
      <c r="J405" s="24" t="s">
        <v>1442</v>
      </c>
    </row>
    <row r="406" spans="1:10" ht="12.75">
      <c r="A406" s="257"/>
      <c r="B406" s="106" t="s">
        <v>362</v>
      </c>
      <c r="C406" s="4" t="s">
        <v>1208</v>
      </c>
      <c r="D406" s="3">
        <v>26</v>
      </c>
      <c r="E406" s="3">
        <v>150</v>
      </c>
      <c r="F406" s="3">
        <v>2</v>
      </c>
      <c r="G406" s="3">
        <f t="shared" si="34"/>
        <v>300</v>
      </c>
      <c r="H406" s="3">
        <f t="shared" si="35"/>
        <v>3900</v>
      </c>
      <c r="I406" s="3"/>
      <c r="J406" s="24" t="s">
        <v>1442</v>
      </c>
    </row>
    <row r="407" spans="1:10" ht="12.75">
      <c r="A407" s="257"/>
      <c r="B407" s="106" t="s">
        <v>363</v>
      </c>
      <c r="C407" s="4" t="s">
        <v>968</v>
      </c>
      <c r="D407" s="3">
        <v>5</v>
      </c>
      <c r="E407" s="3">
        <v>160</v>
      </c>
      <c r="F407" s="3">
        <v>2</v>
      </c>
      <c r="G407" s="3">
        <f t="shared" si="34"/>
        <v>320</v>
      </c>
      <c r="H407" s="3">
        <f t="shared" si="35"/>
        <v>800</v>
      </c>
      <c r="I407" s="3"/>
      <c r="J407" s="24" t="s">
        <v>1442</v>
      </c>
    </row>
    <row r="408" spans="1:10" ht="12.75">
      <c r="A408" s="257"/>
      <c r="B408" s="106" t="s">
        <v>364</v>
      </c>
      <c r="C408" s="4" t="s">
        <v>969</v>
      </c>
      <c r="D408" s="3">
        <v>5</v>
      </c>
      <c r="E408" s="3">
        <v>300</v>
      </c>
      <c r="F408" s="3">
        <v>2</v>
      </c>
      <c r="G408" s="3">
        <f t="shared" si="34"/>
        <v>600</v>
      </c>
      <c r="H408" s="3">
        <f t="shared" si="35"/>
        <v>1500</v>
      </c>
      <c r="I408" s="3"/>
      <c r="J408" s="24" t="s">
        <v>1442</v>
      </c>
    </row>
    <row r="409" spans="1:10" ht="12.75">
      <c r="A409" s="257"/>
      <c r="B409" s="106" t="s">
        <v>365</v>
      </c>
      <c r="C409" s="4" t="s">
        <v>970</v>
      </c>
      <c r="D409" s="3">
        <v>5</v>
      </c>
      <c r="E409" s="3">
        <v>198</v>
      </c>
      <c r="F409" s="3">
        <v>2</v>
      </c>
      <c r="G409" s="3">
        <f t="shared" si="34"/>
        <v>396</v>
      </c>
      <c r="H409" s="3">
        <f t="shared" si="35"/>
        <v>990</v>
      </c>
      <c r="I409" s="3"/>
      <c r="J409" s="24" t="s">
        <v>1442</v>
      </c>
    </row>
    <row r="410" spans="1:10" ht="12.75">
      <c r="A410" s="257"/>
      <c r="B410" s="106" t="s">
        <v>366</v>
      </c>
      <c r="C410" s="4" t="s">
        <v>298</v>
      </c>
      <c r="D410" s="3">
        <v>5</v>
      </c>
      <c r="E410" s="3">
        <v>150</v>
      </c>
      <c r="F410" s="3">
        <v>2</v>
      </c>
      <c r="G410" s="3">
        <f t="shared" si="34"/>
        <v>300</v>
      </c>
      <c r="H410" s="3">
        <f t="shared" si="35"/>
        <v>750</v>
      </c>
      <c r="I410" s="3"/>
      <c r="J410" s="24" t="s">
        <v>1442</v>
      </c>
    </row>
    <row r="411" spans="1:10" ht="12.75">
      <c r="A411" s="257"/>
      <c r="B411" s="106" t="s">
        <v>367</v>
      </c>
      <c r="C411" s="4" t="s">
        <v>971</v>
      </c>
      <c r="D411" s="3">
        <v>5</v>
      </c>
      <c r="E411" s="3">
        <v>230</v>
      </c>
      <c r="F411" s="3">
        <v>2</v>
      </c>
      <c r="G411" s="3">
        <f t="shared" si="34"/>
        <v>460</v>
      </c>
      <c r="H411" s="3">
        <f t="shared" si="35"/>
        <v>1150</v>
      </c>
      <c r="I411" s="3"/>
      <c r="J411" s="24" t="s">
        <v>1442</v>
      </c>
    </row>
    <row r="412" spans="1:10" ht="12.75">
      <c r="A412" s="257"/>
      <c r="B412" s="106" t="s">
        <v>368</v>
      </c>
      <c r="C412" s="4" t="s">
        <v>311</v>
      </c>
      <c r="D412" s="3">
        <v>5</v>
      </c>
      <c r="E412" s="3">
        <v>952</v>
      </c>
      <c r="F412" s="3">
        <v>2</v>
      </c>
      <c r="G412" s="3">
        <f t="shared" si="34"/>
        <v>1904</v>
      </c>
      <c r="H412" s="3">
        <f t="shared" si="35"/>
        <v>4760</v>
      </c>
      <c r="I412" s="3"/>
      <c r="J412" s="24" t="s">
        <v>1442</v>
      </c>
    </row>
    <row r="413" spans="1:10" ht="12.75">
      <c r="A413" s="257"/>
      <c r="B413" s="106" t="s">
        <v>369</v>
      </c>
      <c r="C413" s="4" t="s">
        <v>554</v>
      </c>
      <c r="D413" s="3">
        <v>7</v>
      </c>
      <c r="E413" s="3">
        <v>425</v>
      </c>
      <c r="F413" s="3">
        <v>2</v>
      </c>
      <c r="G413" s="3">
        <f t="shared" si="34"/>
        <v>850</v>
      </c>
      <c r="H413" s="3">
        <f t="shared" si="35"/>
        <v>2975</v>
      </c>
      <c r="I413" s="3"/>
      <c r="J413" s="24" t="s">
        <v>1442</v>
      </c>
    </row>
    <row r="414" spans="1:10" ht="12.75">
      <c r="A414" s="257"/>
      <c r="B414" s="106" t="s">
        <v>370</v>
      </c>
      <c r="C414" s="4" t="s">
        <v>312</v>
      </c>
      <c r="D414" s="3">
        <v>6</v>
      </c>
      <c r="E414" s="3">
        <v>420</v>
      </c>
      <c r="F414" s="3">
        <v>2</v>
      </c>
      <c r="G414" s="3">
        <f t="shared" si="34"/>
        <v>840</v>
      </c>
      <c r="H414" s="3">
        <f t="shared" si="35"/>
        <v>2520</v>
      </c>
      <c r="I414" s="3"/>
      <c r="J414" s="24" t="s">
        <v>1442</v>
      </c>
    </row>
    <row r="415" spans="1:10" ht="12.75">
      <c r="A415" s="257"/>
      <c r="B415" s="106" t="s">
        <v>371</v>
      </c>
      <c r="C415" s="4" t="s">
        <v>1209</v>
      </c>
      <c r="D415" s="3">
        <v>5</v>
      </c>
      <c r="E415" s="3">
        <v>370</v>
      </c>
      <c r="F415" s="3">
        <v>2</v>
      </c>
      <c r="G415" s="3">
        <f t="shared" si="34"/>
        <v>740</v>
      </c>
      <c r="H415" s="3">
        <f t="shared" si="35"/>
        <v>1850</v>
      </c>
      <c r="I415" s="3"/>
      <c r="J415" s="24" t="s">
        <v>1442</v>
      </c>
    </row>
    <row r="416" spans="1:10" ht="12.75">
      <c r="A416" s="257"/>
      <c r="B416" s="106" t="s">
        <v>372</v>
      </c>
      <c r="C416" s="4" t="s">
        <v>986</v>
      </c>
      <c r="D416" s="3">
        <v>6</v>
      </c>
      <c r="E416" s="3">
        <v>710</v>
      </c>
      <c r="F416" s="3">
        <v>2</v>
      </c>
      <c r="G416" s="3">
        <f t="shared" si="34"/>
        <v>1420</v>
      </c>
      <c r="H416" s="3">
        <f t="shared" si="35"/>
        <v>4260</v>
      </c>
      <c r="I416" s="3"/>
      <c r="J416" s="24" t="s">
        <v>1442</v>
      </c>
    </row>
    <row r="417" spans="1:10" ht="12.75">
      <c r="A417" s="257"/>
      <c r="B417" s="106" t="s">
        <v>373</v>
      </c>
      <c r="C417" s="4" t="s">
        <v>987</v>
      </c>
      <c r="D417" s="3">
        <v>6</v>
      </c>
      <c r="E417" s="3">
        <v>200</v>
      </c>
      <c r="F417" s="3">
        <v>2</v>
      </c>
      <c r="G417" s="3">
        <f t="shared" si="34"/>
        <v>400</v>
      </c>
      <c r="H417" s="3">
        <f t="shared" si="35"/>
        <v>1200</v>
      </c>
      <c r="I417" s="3"/>
      <c r="J417" s="24" t="s">
        <v>1442</v>
      </c>
    </row>
    <row r="418" spans="1:10" ht="12.75">
      <c r="A418" s="257"/>
      <c r="B418" s="106" t="s">
        <v>374</v>
      </c>
      <c r="C418" s="4" t="s">
        <v>643</v>
      </c>
      <c r="D418" s="3">
        <v>5</v>
      </c>
      <c r="E418" s="3">
        <v>335</v>
      </c>
      <c r="F418" s="3">
        <v>2</v>
      </c>
      <c r="G418" s="3">
        <f t="shared" si="34"/>
        <v>670</v>
      </c>
      <c r="H418" s="3">
        <f t="shared" si="35"/>
        <v>1675</v>
      </c>
      <c r="I418" s="3"/>
      <c r="J418" s="24" t="s">
        <v>1442</v>
      </c>
    </row>
    <row r="419" spans="1:10" ht="12.75">
      <c r="A419" s="257"/>
      <c r="B419" s="106" t="s">
        <v>375</v>
      </c>
      <c r="C419" s="4" t="s">
        <v>313</v>
      </c>
      <c r="D419" s="3">
        <v>7</v>
      </c>
      <c r="E419" s="3">
        <v>800</v>
      </c>
      <c r="F419" s="3">
        <v>2</v>
      </c>
      <c r="G419" s="3">
        <f t="shared" si="34"/>
        <v>1600</v>
      </c>
      <c r="H419" s="3">
        <f t="shared" si="35"/>
        <v>5600</v>
      </c>
      <c r="I419" s="3"/>
      <c r="J419" s="24" t="s">
        <v>1442</v>
      </c>
    </row>
    <row r="420" spans="1:10" ht="12.75">
      <c r="A420" s="257"/>
      <c r="B420" s="106" t="s">
        <v>376</v>
      </c>
      <c r="C420" s="4" t="s">
        <v>501</v>
      </c>
      <c r="D420" s="3">
        <v>7</v>
      </c>
      <c r="E420" s="3">
        <v>84</v>
      </c>
      <c r="F420" s="3">
        <v>2</v>
      </c>
      <c r="G420" s="3">
        <f t="shared" si="34"/>
        <v>168</v>
      </c>
      <c r="H420" s="3">
        <f t="shared" si="35"/>
        <v>588</v>
      </c>
      <c r="I420" s="3"/>
      <c r="J420" s="24" t="s">
        <v>1442</v>
      </c>
    </row>
    <row r="421" spans="1:10" ht="12.75">
      <c r="A421" s="257"/>
      <c r="B421" s="106" t="s">
        <v>377</v>
      </c>
      <c r="C421" s="4" t="s">
        <v>314</v>
      </c>
      <c r="D421" s="3">
        <v>8</v>
      </c>
      <c r="E421" s="3">
        <v>81</v>
      </c>
      <c r="F421" s="3">
        <v>2</v>
      </c>
      <c r="G421" s="3">
        <f t="shared" si="34"/>
        <v>162</v>
      </c>
      <c r="H421" s="3">
        <f t="shared" si="35"/>
        <v>648</v>
      </c>
      <c r="I421" s="3"/>
      <c r="J421" s="24" t="s">
        <v>1442</v>
      </c>
    </row>
    <row r="422" spans="1:10" ht="12.75">
      <c r="A422" s="257"/>
      <c r="B422" s="106" t="s">
        <v>378</v>
      </c>
      <c r="C422" s="4" t="s">
        <v>502</v>
      </c>
      <c r="D422" s="3">
        <v>6</v>
      </c>
      <c r="E422" s="3">
        <v>104</v>
      </c>
      <c r="F422" s="3">
        <v>2</v>
      </c>
      <c r="G422" s="3">
        <f t="shared" si="34"/>
        <v>208</v>
      </c>
      <c r="H422" s="3">
        <f t="shared" si="35"/>
        <v>624</v>
      </c>
      <c r="I422" s="3"/>
      <c r="J422" s="24" t="s">
        <v>1442</v>
      </c>
    </row>
    <row r="423" spans="1:10" ht="12.75">
      <c r="A423" s="257"/>
      <c r="B423" s="106" t="s">
        <v>379</v>
      </c>
      <c r="C423" s="4" t="s">
        <v>503</v>
      </c>
      <c r="D423" s="3">
        <v>6</v>
      </c>
      <c r="E423" s="3">
        <v>121</v>
      </c>
      <c r="F423" s="3">
        <v>2</v>
      </c>
      <c r="G423" s="3">
        <f t="shared" si="34"/>
        <v>242</v>
      </c>
      <c r="H423" s="3">
        <f t="shared" si="35"/>
        <v>726</v>
      </c>
      <c r="I423" s="3"/>
      <c r="J423" s="24" t="s">
        <v>1442</v>
      </c>
    </row>
    <row r="424" spans="1:10" ht="12.75">
      <c r="A424" s="257"/>
      <c r="B424" s="106" t="s">
        <v>380</v>
      </c>
      <c r="C424" s="4" t="s">
        <v>553</v>
      </c>
      <c r="D424" s="3">
        <v>6</v>
      </c>
      <c r="E424" s="3">
        <v>61</v>
      </c>
      <c r="F424" s="3">
        <v>2</v>
      </c>
      <c r="G424" s="3">
        <f t="shared" si="34"/>
        <v>122</v>
      </c>
      <c r="H424" s="3">
        <f t="shared" si="35"/>
        <v>366</v>
      </c>
      <c r="I424" s="3"/>
      <c r="J424" s="24" t="s">
        <v>1442</v>
      </c>
    </row>
    <row r="425" spans="1:10" ht="12.75">
      <c r="A425" s="257"/>
      <c r="B425" s="106" t="s">
        <v>381</v>
      </c>
      <c r="C425" s="4" t="s">
        <v>555</v>
      </c>
      <c r="D425" s="3">
        <v>6</v>
      </c>
      <c r="E425" s="3">
        <v>121</v>
      </c>
      <c r="F425" s="3">
        <v>2</v>
      </c>
      <c r="G425" s="3">
        <f t="shared" si="34"/>
        <v>242</v>
      </c>
      <c r="H425" s="3">
        <f t="shared" si="35"/>
        <v>726</v>
      </c>
      <c r="I425" s="3"/>
      <c r="J425" s="24" t="s">
        <v>1442</v>
      </c>
    </row>
    <row r="426" spans="1:10" ht="12.75">
      <c r="A426" s="257"/>
      <c r="B426" s="106" t="s">
        <v>382</v>
      </c>
      <c r="C426" s="4" t="s">
        <v>556</v>
      </c>
      <c r="D426" s="3">
        <v>6</v>
      </c>
      <c r="E426" s="3">
        <v>543</v>
      </c>
      <c r="F426" s="3">
        <v>2</v>
      </c>
      <c r="G426" s="3">
        <f t="shared" si="34"/>
        <v>1086</v>
      </c>
      <c r="H426" s="3">
        <f t="shared" si="35"/>
        <v>3258</v>
      </c>
      <c r="I426" s="3"/>
      <c r="J426" s="24" t="s">
        <v>1442</v>
      </c>
    </row>
    <row r="427" spans="1:10" ht="12.75">
      <c r="A427" s="257"/>
      <c r="B427" s="106"/>
      <c r="C427" s="4" t="s">
        <v>1101</v>
      </c>
      <c r="D427" s="11"/>
      <c r="E427" s="11">
        <f>SUM(E386:E426)</f>
        <v>13833</v>
      </c>
      <c r="F427" s="11"/>
      <c r="G427" s="11">
        <f>SUM(G386:G426)</f>
        <v>27666</v>
      </c>
      <c r="H427" s="11">
        <f>SUM(H386:H426)</f>
        <v>88811</v>
      </c>
      <c r="I427" s="11"/>
      <c r="J427" s="117"/>
    </row>
    <row r="428" spans="1:10" ht="12.75">
      <c r="A428" s="257"/>
      <c r="B428" s="106" t="s">
        <v>162</v>
      </c>
      <c r="C428" s="4" t="s">
        <v>557</v>
      </c>
      <c r="D428" s="3">
        <v>14</v>
      </c>
      <c r="E428" s="3">
        <v>130</v>
      </c>
      <c r="F428" s="3">
        <v>2</v>
      </c>
      <c r="G428" s="3">
        <f>+E428*F428</f>
        <v>260</v>
      </c>
      <c r="H428" s="3">
        <f>D428*E428</f>
        <v>1820</v>
      </c>
      <c r="I428" s="3"/>
      <c r="J428" s="24" t="s">
        <v>1442</v>
      </c>
    </row>
    <row r="429" spans="1:10" ht="12.75">
      <c r="A429" s="257" t="s">
        <v>1468</v>
      </c>
      <c r="B429" s="106" t="s">
        <v>163</v>
      </c>
      <c r="C429" s="4" t="s">
        <v>558</v>
      </c>
      <c r="D429" s="3">
        <v>6</v>
      </c>
      <c r="E429" s="3">
        <v>660</v>
      </c>
      <c r="F429" s="3">
        <v>2</v>
      </c>
      <c r="G429" s="3">
        <f aca="true" t="shared" si="36" ref="G429:G461">+E429*F429</f>
        <v>1320</v>
      </c>
      <c r="H429" s="3">
        <f aca="true" t="shared" si="37" ref="H429:H461">D429*E429</f>
        <v>3960</v>
      </c>
      <c r="I429" s="3"/>
      <c r="J429" s="24" t="s">
        <v>1442</v>
      </c>
    </row>
    <row r="430" spans="1:10" ht="12.75">
      <c r="A430" s="257"/>
      <c r="B430" s="106" t="s">
        <v>164</v>
      </c>
      <c r="C430" s="4" t="s">
        <v>559</v>
      </c>
      <c r="D430" s="3">
        <v>6</v>
      </c>
      <c r="E430" s="3">
        <v>306</v>
      </c>
      <c r="F430" s="3">
        <v>2</v>
      </c>
      <c r="G430" s="3">
        <f t="shared" si="36"/>
        <v>612</v>
      </c>
      <c r="H430" s="3">
        <f t="shared" si="37"/>
        <v>1836</v>
      </c>
      <c r="I430" s="3"/>
      <c r="J430" s="24" t="s">
        <v>1442</v>
      </c>
    </row>
    <row r="431" spans="1:10" ht="12.75">
      <c r="A431" s="257"/>
      <c r="B431" s="106" t="s">
        <v>165</v>
      </c>
      <c r="C431" s="4" t="s">
        <v>761</v>
      </c>
      <c r="D431" s="3">
        <v>6</v>
      </c>
      <c r="E431" s="3">
        <v>700</v>
      </c>
      <c r="F431" s="3">
        <v>2</v>
      </c>
      <c r="G431" s="3">
        <f t="shared" si="36"/>
        <v>1400</v>
      </c>
      <c r="H431" s="3">
        <f t="shared" si="37"/>
        <v>4200</v>
      </c>
      <c r="I431" s="3"/>
      <c r="J431" s="24" t="s">
        <v>1442</v>
      </c>
    </row>
    <row r="432" spans="1:10" ht="12.75">
      <c r="A432" s="257"/>
      <c r="B432" s="106" t="s">
        <v>166</v>
      </c>
      <c r="C432" s="4" t="s">
        <v>560</v>
      </c>
      <c r="D432" s="3">
        <v>10</v>
      </c>
      <c r="E432" s="3">
        <v>620</v>
      </c>
      <c r="F432" s="3">
        <v>2</v>
      </c>
      <c r="G432" s="3">
        <f t="shared" si="36"/>
        <v>1240</v>
      </c>
      <c r="H432" s="3">
        <f t="shared" si="37"/>
        <v>6200</v>
      </c>
      <c r="I432" s="3"/>
      <c r="J432" s="24" t="s">
        <v>1442</v>
      </c>
    </row>
    <row r="433" spans="1:10" ht="12.75">
      <c r="A433" s="257"/>
      <c r="B433" s="106" t="s">
        <v>167</v>
      </c>
      <c r="C433" s="4" t="s">
        <v>561</v>
      </c>
      <c r="D433" s="3">
        <v>7</v>
      </c>
      <c r="E433" s="3">
        <v>151</v>
      </c>
      <c r="F433" s="3">
        <v>2</v>
      </c>
      <c r="G433" s="3">
        <f t="shared" si="36"/>
        <v>302</v>
      </c>
      <c r="H433" s="3">
        <f t="shared" si="37"/>
        <v>1057</v>
      </c>
      <c r="I433" s="3"/>
      <c r="J433" s="24" t="s">
        <v>1442</v>
      </c>
    </row>
    <row r="434" spans="1:10" ht="12.75">
      <c r="A434" s="257"/>
      <c r="B434" s="106" t="s">
        <v>168</v>
      </c>
      <c r="C434" s="4" t="s">
        <v>562</v>
      </c>
      <c r="D434" s="3">
        <v>6</v>
      </c>
      <c r="E434" s="3">
        <v>347</v>
      </c>
      <c r="F434" s="3">
        <v>2</v>
      </c>
      <c r="G434" s="3">
        <f t="shared" si="36"/>
        <v>694</v>
      </c>
      <c r="H434" s="3">
        <f t="shared" si="37"/>
        <v>2082</v>
      </c>
      <c r="I434" s="3"/>
      <c r="J434" s="24" t="s">
        <v>1442</v>
      </c>
    </row>
    <row r="435" spans="1:10" ht="12.75">
      <c r="A435" s="257"/>
      <c r="B435" s="106" t="s">
        <v>169</v>
      </c>
      <c r="C435" s="4" t="s">
        <v>563</v>
      </c>
      <c r="D435" s="3">
        <v>8</v>
      </c>
      <c r="E435" s="3">
        <v>850</v>
      </c>
      <c r="F435" s="3">
        <v>2</v>
      </c>
      <c r="G435" s="3">
        <f t="shared" si="36"/>
        <v>1700</v>
      </c>
      <c r="H435" s="3">
        <f t="shared" si="37"/>
        <v>6800</v>
      </c>
      <c r="I435" s="3"/>
      <c r="J435" s="24" t="s">
        <v>1442</v>
      </c>
    </row>
    <row r="436" spans="1:10" ht="12.75">
      <c r="A436" s="257"/>
      <c r="B436" s="106" t="s">
        <v>170</v>
      </c>
      <c r="C436" s="4" t="s">
        <v>564</v>
      </c>
      <c r="D436" s="3">
        <v>7</v>
      </c>
      <c r="E436" s="3">
        <v>651</v>
      </c>
      <c r="F436" s="3">
        <v>2</v>
      </c>
      <c r="G436" s="3">
        <f t="shared" si="36"/>
        <v>1302</v>
      </c>
      <c r="H436" s="3">
        <f t="shared" si="37"/>
        <v>4557</v>
      </c>
      <c r="I436" s="3"/>
      <c r="J436" s="24" t="s">
        <v>1442</v>
      </c>
    </row>
    <row r="437" spans="1:10" ht="12.75">
      <c r="A437" s="257"/>
      <c r="B437" s="106" t="s">
        <v>171</v>
      </c>
      <c r="C437" s="4" t="s">
        <v>565</v>
      </c>
      <c r="D437" s="3">
        <v>7</v>
      </c>
      <c r="E437" s="3">
        <v>635</v>
      </c>
      <c r="F437" s="3">
        <v>2</v>
      </c>
      <c r="G437" s="3">
        <f t="shared" si="36"/>
        <v>1270</v>
      </c>
      <c r="H437" s="3">
        <f t="shared" si="37"/>
        <v>4445</v>
      </c>
      <c r="I437" s="3"/>
      <c r="J437" s="24" t="s">
        <v>1442</v>
      </c>
    </row>
    <row r="438" spans="1:10" ht="12.75">
      <c r="A438" s="257"/>
      <c r="B438" s="106" t="s">
        <v>172</v>
      </c>
      <c r="C438" s="4" t="s">
        <v>566</v>
      </c>
      <c r="D438" s="3">
        <v>5</v>
      </c>
      <c r="E438" s="3">
        <v>339</v>
      </c>
      <c r="F438" s="3">
        <v>2</v>
      </c>
      <c r="G438" s="3">
        <f t="shared" si="36"/>
        <v>678</v>
      </c>
      <c r="H438" s="3">
        <f t="shared" si="37"/>
        <v>1695</v>
      </c>
      <c r="I438" s="3"/>
      <c r="J438" s="24" t="s">
        <v>1442</v>
      </c>
    </row>
    <row r="439" spans="1:10" ht="12.75">
      <c r="A439" s="257"/>
      <c r="B439" s="106" t="s">
        <v>173</v>
      </c>
      <c r="C439" s="4" t="s">
        <v>567</v>
      </c>
      <c r="D439" s="3">
        <v>7</v>
      </c>
      <c r="E439" s="3">
        <v>128</v>
      </c>
      <c r="F439" s="3">
        <v>2</v>
      </c>
      <c r="G439" s="3">
        <f t="shared" si="36"/>
        <v>256</v>
      </c>
      <c r="H439" s="3">
        <f t="shared" si="37"/>
        <v>896</v>
      </c>
      <c r="I439" s="3"/>
      <c r="J439" s="24" t="s">
        <v>1442</v>
      </c>
    </row>
    <row r="440" spans="1:10" ht="12.75">
      <c r="A440" s="257"/>
      <c r="B440" s="106" t="s">
        <v>174</v>
      </c>
      <c r="C440" s="4" t="s">
        <v>568</v>
      </c>
      <c r="D440" s="3">
        <v>7</v>
      </c>
      <c r="E440" s="3">
        <v>267</v>
      </c>
      <c r="F440" s="3">
        <v>2</v>
      </c>
      <c r="G440" s="3">
        <f t="shared" si="36"/>
        <v>534</v>
      </c>
      <c r="H440" s="3">
        <f t="shared" si="37"/>
        <v>1869</v>
      </c>
      <c r="I440" s="3"/>
      <c r="J440" s="24" t="s">
        <v>1442</v>
      </c>
    </row>
    <row r="441" spans="1:10" ht="13.5">
      <c r="A441" s="257"/>
      <c r="B441" s="106" t="s">
        <v>175</v>
      </c>
      <c r="C441" s="4" t="s">
        <v>762</v>
      </c>
      <c r="D441" s="23">
        <v>6</v>
      </c>
      <c r="E441" s="23">
        <v>147</v>
      </c>
      <c r="F441" s="23">
        <v>2</v>
      </c>
      <c r="G441" s="3">
        <f t="shared" si="36"/>
        <v>294</v>
      </c>
      <c r="H441" s="3">
        <f t="shared" si="37"/>
        <v>882</v>
      </c>
      <c r="I441" s="3"/>
      <c r="J441" s="24" t="s">
        <v>1442</v>
      </c>
    </row>
    <row r="442" spans="1:10" ht="12.75">
      <c r="A442" s="257"/>
      <c r="B442" s="106" t="s">
        <v>714</v>
      </c>
      <c r="C442" s="4" t="s">
        <v>569</v>
      </c>
      <c r="D442" s="3">
        <v>5.5</v>
      </c>
      <c r="E442" s="3">
        <v>235</v>
      </c>
      <c r="F442" s="3">
        <v>2</v>
      </c>
      <c r="G442" s="3">
        <f t="shared" si="36"/>
        <v>470</v>
      </c>
      <c r="H442" s="3">
        <f t="shared" si="37"/>
        <v>1292.5</v>
      </c>
      <c r="I442" s="3"/>
      <c r="J442" s="24" t="s">
        <v>1442</v>
      </c>
    </row>
    <row r="443" spans="1:10" ht="12.75">
      <c r="A443" s="257"/>
      <c r="B443" s="106" t="s">
        <v>715</v>
      </c>
      <c r="C443" s="4" t="s">
        <v>570</v>
      </c>
      <c r="D443" s="3">
        <v>11</v>
      </c>
      <c r="E443" s="3">
        <v>146</v>
      </c>
      <c r="F443" s="3">
        <v>2</v>
      </c>
      <c r="G443" s="3">
        <f t="shared" si="36"/>
        <v>292</v>
      </c>
      <c r="H443" s="3">
        <f t="shared" si="37"/>
        <v>1606</v>
      </c>
      <c r="I443" s="3"/>
      <c r="J443" s="24" t="s">
        <v>1442</v>
      </c>
    </row>
    <row r="444" spans="1:10" ht="12.75">
      <c r="A444" s="257"/>
      <c r="B444" s="106" t="s">
        <v>1315</v>
      </c>
      <c r="C444" s="4" t="s">
        <v>988</v>
      </c>
      <c r="D444" s="3">
        <v>7.5</v>
      </c>
      <c r="E444" s="3">
        <v>400</v>
      </c>
      <c r="F444" s="3">
        <v>2</v>
      </c>
      <c r="G444" s="3">
        <f t="shared" si="36"/>
        <v>800</v>
      </c>
      <c r="H444" s="3">
        <f t="shared" si="37"/>
        <v>3000</v>
      </c>
      <c r="I444" s="3"/>
      <c r="J444" s="24" t="s">
        <v>1442</v>
      </c>
    </row>
    <row r="445" spans="1:10" ht="12.75">
      <c r="A445" s="257"/>
      <c r="B445" s="106" t="s">
        <v>359</v>
      </c>
      <c r="C445" s="4" t="s">
        <v>572</v>
      </c>
      <c r="D445" s="3">
        <v>5</v>
      </c>
      <c r="E445" s="3">
        <v>107</v>
      </c>
      <c r="F445" s="3">
        <v>2</v>
      </c>
      <c r="G445" s="3">
        <f t="shared" si="36"/>
        <v>214</v>
      </c>
      <c r="H445" s="3">
        <f t="shared" si="37"/>
        <v>535</v>
      </c>
      <c r="I445" s="3"/>
      <c r="J445" s="24" t="s">
        <v>1442</v>
      </c>
    </row>
    <row r="446" spans="1:10" ht="12.75">
      <c r="A446" s="257"/>
      <c r="B446" s="106" t="s">
        <v>360</v>
      </c>
      <c r="C446" s="4" t="s">
        <v>573</v>
      </c>
      <c r="D446" s="3">
        <v>5</v>
      </c>
      <c r="E446" s="3">
        <v>106</v>
      </c>
      <c r="F446" s="3">
        <v>2</v>
      </c>
      <c r="G446" s="3">
        <f t="shared" si="36"/>
        <v>212</v>
      </c>
      <c r="H446" s="3">
        <f t="shared" si="37"/>
        <v>530</v>
      </c>
      <c r="I446" s="3"/>
      <c r="J446" s="24" t="s">
        <v>1442</v>
      </c>
    </row>
    <row r="447" spans="1:10" ht="12.75">
      <c r="A447" s="257"/>
      <c r="B447" s="106" t="s">
        <v>361</v>
      </c>
      <c r="C447" s="4" t="s">
        <v>763</v>
      </c>
      <c r="D447" s="3">
        <v>5</v>
      </c>
      <c r="E447" s="3">
        <v>99</v>
      </c>
      <c r="F447" s="3">
        <v>2</v>
      </c>
      <c r="G447" s="3">
        <f t="shared" si="36"/>
        <v>198</v>
      </c>
      <c r="H447" s="3">
        <f t="shared" si="37"/>
        <v>495</v>
      </c>
      <c r="I447" s="3"/>
      <c r="J447" s="24" t="s">
        <v>1442</v>
      </c>
    </row>
    <row r="448" spans="1:10" ht="12.75">
      <c r="A448" s="257"/>
      <c r="B448" s="106" t="s">
        <v>362</v>
      </c>
      <c r="C448" s="4" t="s">
        <v>574</v>
      </c>
      <c r="D448" s="3">
        <v>6</v>
      </c>
      <c r="E448" s="3">
        <v>267</v>
      </c>
      <c r="F448" s="3">
        <v>2</v>
      </c>
      <c r="G448" s="3">
        <f t="shared" si="36"/>
        <v>534</v>
      </c>
      <c r="H448" s="3">
        <f t="shared" si="37"/>
        <v>1602</v>
      </c>
      <c r="I448" s="3"/>
      <c r="J448" s="24" t="s">
        <v>1442</v>
      </c>
    </row>
    <row r="449" spans="1:10" ht="12.75">
      <c r="A449" s="257"/>
      <c r="B449" s="106" t="s">
        <v>363</v>
      </c>
      <c r="C449" s="4" t="s">
        <v>575</v>
      </c>
      <c r="D449" s="3">
        <v>6</v>
      </c>
      <c r="E449" s="3">
        <v>96</v>
      </c>
      <c r="F449" s="3">
        <v>2</v>
      </c>
      <c r="G449" s="3">
        <f t="shared" si="36"/>
        <v>192</v>
      </c>
      <c r="H449" s="3">
        <f t="shared" si="37"/>
        <v>576</v>
      </c>
      <c r="I449" s="3"/>
      <c r="J449" s="24" t="s">
        <v>1442</v>
      </c>
    </row>
    <row r="450" spans="1:10" ht="12.75">
      <c r="A450" s="257"/>
      <c r="B450" s="106" t="s">
        <v>364</v>
      </c>
      <c r="C450" s="4" t="s">
        <v>576</v>
      </c>
      <c r="D450" s="3">
        <v>7</v>
      </c>
      <c r="E450" s="3">
        <v>267</v>
      </c>
      <c r="F450" s="3">
        <v>2</v>
      </c>
      <c r="G450" s="3">
        <f t="shared" si="36"/>
        <v>534</v>
      </c>
      <c r="H450" s="3">
        <f t="shared" si="37"/>
        <v>1869</v>
      </c>
      <c r="I450" s="3"/>
      <c r="J450" s="24" t="s">
        <v>1442</v>
      </c>
    </row>
    <row r="451" spans="1:10" ht="12.75">
      <c r="A451" s="257"/>
      <c r="B451" s="106" t="s">
        <v>365</v>
      </c>
      <c r="C451" s="4" t="s">
        <v>577</v>
      </c>
      <c r="D451" s="3">
        <v>7</v>
      </c>
      <c r="E451" s="3">
        <v>700</v>
      </c>
      <c r="F451" s="3">
        <v>2</v>
      </c>
      <c r="G451" s="3">
        <f t="shared" si="36"/>
        <v>1400</v>
      </c>
      <c r="H451" s="3">
        <f t="shared" si="37"/>
        <v>4900</v>
      </c>
      <c r="I451" s="3"/>
      <c r="J451" s="24" t="s">
        <v>1442</v>
      </c>
    </row>
    <row r="452" spans="1:10" ht="12.75">
      <c r="A452" s="257"/>
      <c r="B452" s="106" t="s">
        <v>366</v>
      </c>
      <c r="C452" s="4" t="s">
        <v>578</v>
      </c>
      <c r="D452" s="3">
        <v>6</v>
      </c>
      <c r="E452" s="3">
        <v>470</v>
      </c>
      <c r="F452" s="3">
        <v>2</v>
      </c>
      <c r="G452" s="3">
        <f t="shared" si="36"/>
        <v>940</v>
      </c>
      <c r="H452" s="3">
        <f t="shared" si="37"/>
        <v>2820</v>
      </c>
      <c r="I452" s="3"/>
      <c r="J452" s="24" t="s">
        <v>1442</v>
      </c>
    </row>
    <row r="453" spans="1:10" ht="12.75">
      <c r="A453" s="257"/>
      <c r="B453" s="106" t="s">
        <v>367</v>
      </c>
      <c r="C453" s="4" t="s">
        <v>579</v>
      </c>
      <c r="D453" s="3">
        <v>6</v>
      </c>
      <c r="E453" s="3">
        <v>420</v>
      </c>
      <c r="F453" s="3">
        <v>2</v>
      </c>
      <c r="G453" s="3">
        <f t="shared" si="36"/>
        <v>840</v>
      </c>
      <c r="H453" s="3">
        <f t="shared" si="37"/>
        <v>2520</v>
      </c>
      <c r="I453" s="3"/>
      <c r="J453" s="24" t="s">
        <v>1442</v>
      </c>
    </row>
    <row r="454" spans="1:10" ht="12.75">
      <c r="A454" s="257"/>
      <c r="B454" s="106" t="s">
        <v>368</v>
      </c>
      <c r="C454" s="4" t="s">
        <v>580</v>
      </c>
      <c r="D454" s="3">
        <v>6</v>
      </c>
      <c r="E454" s="3">
        <v>220</v>
      </c>
      <c r="F454" s="3">
        <v>2</v>
      </c>
      <c r="G454" s="3">
        <f t="shared" si="36"/>
        <v>440</v>
      </c>
      <c r="H454" s="3">
        <f t="shared" si="37"/>
        <v>1320</v>
      </c>
      <c r="I454" s="3"/>
      <c r="J454" s="24" t="s">
        <v>1442</v>
      </c>
    </row>
    <row r="455" spans="1:10" ht="12.75">
      <c r="A455" s="257"/>
      <c r="B455" s="106" t="s">
        <v>369</v>
      </c>
      <c r="C455" s="4" t="s">
        <v>581</v>
      </c>
      <c r="D455" s="3">
        <v>5</v>
      </c>
      <c r="E455" s="3">
        <v>420</v>
      </c>
      <c r="F455" s="3">
        <v>2</v>
      </c>
      <c r="G455" s="3">
        <f t="shared" si="36"/>
        <v>840</v>
      </c>
      <c r="H455" s="3">
        <f t="shared" si="37"/>
        <v>2100</v>
      </c>
      <c r="I455" s="3"/>
      <c r="J455" s="24" t="s">
        <v>1442</v>
      </c>
    </row>
    <row r="456" spans="1:10" ht="12.75">
      <c r="A456" s="257"/>
      <c r="B456" s="106" t="s">
        <v>370</v>
      </c>
      <c r="C456" s="4" t="s">
        <v>582</v>
      </c>
      <c r="D456" s="3">
        <v>6</v>
      </c>
      <c r="E456" s="3">
        <v>270</v>
      </c>
      <c r="F456" s="3">
        <v>2</v>
      </c>
      <c r="G456" s="3">
        <f t="shared" si="36"/>
        <v>540</v>
      </c>
      <c r="H456" s="3">
        <f t="shared" si="37"/>
        <v>1620</v>
      </c>
      <c r="I456" s="3"/>
      <c r="J456" s="24" t="s">
        <v>1442</v>
      </c>
    </row>
    <row r="457" spans="1:10" ht="12.75">
      <c r="A457" s="257"/>
      <c r="B457" s="106" t="s">
        <v>371</v>
      </c>
      <c r="C457" s="4" t="s">
        <v>583</v>
      </c>
      <c r="D457" s="3">
        <v>5</v>
      </c>
      <c r="E457" s="3">
        <v>393</v>
      </c>
      <c r="F457" s="3">
        <v>2</v>
      </c>
      <c r="G457" s="3">
        <f t="shared" si="36"/>
        <v>786</v>
      </c>
      <c r="H457" s="3">
        <f t="shared" si="37"/>
        <v>1965</v>
      </c>
      <c r="I457" s="3"/>
      <c r="J457" s="24" t="s">
        <v>1442</v>
      </c>
    </row>
    <row r="458" spans="1:10" ht="12.75">
      <c r="A458" s="257"/>
      <c r="B458" s="106" t="s">
        <v>372</v>
      </c>
      <c r="C458" s="4" t="s">
        <v>584</v>
      </c>
      <c r="D458" s="3">
        <v>8</v>
      </c>
      <c r="E458" s="3">
        <v>702</v>
      </c>
      <c r="F458" s="3">
        <v>2</v>
      </c>
      <c r="G458" s="3">
        <f t="shared" si="36"/>
        <v>1404</v>
      </c>
      <c r="H458" s="3">
        <f t="shared" si="37"/>
        <v>5616</v>
      </c>
      <c r="I458" s="3"/>
      <c r="J458" s="24" t="s">
        <v>1442</v>
      </c>
    </row>
    <row r="459" spans="1:10" ht="12.75">
      <c r="A459" s="257"/>
      <c r="B459" s="106" t="s">
        <v>373</v>
      </c>
      <c r="C459" s="4" t="s">
        <v>585</v>
      </c>
      <c r="D459" s="3">
        <v>10</v>
      </c>
      <c r="E459" s="3">
        <v>550</v>
      </c>
      <c r="F459" s="3">
        <v>2</v>
      </c>
      <c r="G459" s="3">
        <f t="shared" si="36"/>
        <v>1100</v>
      </c>
      <c r="H459" s="3">
        <f t="shared" si="37"/>
        <v>5500</v>
      </c>
      <c r="I459" s="3"/>
      <c r="J459" s="24" t="s">
        <v>1442</v>
      </c>
    </row>
    <row r="460" spans="1:10" ht="12.75">
      <c r="A460" s="257"/>
      <c r="B460" s="106" t="s">
        <v>374</v>
      </c>
      <c r="C460" s="4" t="s">
        <v>586</v>
      </c>
      <c r="D460" s="3">
        <v>4</v>
      </c>
      <c r="E460" s="3">
        <v>356</v>
      </c>
      <c r="F460" s="3">
        <v>2</v>
      </c>
      <c r="G460" s="3">
        <f t="shared" si="36"/>
        <v>712</v>
      </c>
      <c r="H460" s="3">
        <f t="shared" si="37"/>
        <v>1424</v>
      </c>
      <c r="I460" s="3"/>
      <c r="J460" s="24" t="s">
        <v>1442</v>
      </c>
    </row>
    <row r="461" spans="1:10" ht="12.75">
      <c r="A461" s="257"/>
      <c r="B461" s="106" t="s">
        <v>375</v>
      </c>
      <c r="C461" s="4" t="s">
        <v>587</v>
      </c>
      <c r="D461" s="3">
        <v>6</v>
      </c>
      <c r="E461" s="3">
        <v>143</v>
      </c>
      <c r="F461" s="3">
        <v>2</v>
      </c>
      <c r="G461" s="3">
        <f t="shared" si="36"/>
        <v>286</v>
      </c>
      <c r="H461" s="3">
        <f t="shared" si="37"/>
        <v>858</v>
      </c>
      <c r="I461" s="3"/>
      <c r="J461" s="24" t="s">
        <v>1442</v>
      </c>
    </row>
    <row r="462" spans="1:10" ht="12.75">
      <c r="A462" s="257"/>
      <c r="B462" s="106"/>
      <c r="C462" s="4" t="s">
        <v>1101</v>
      </c>
      <c r="D462" s="11"/>
      <c r="E462" s="11">
        <f>SUM(E428:E461)</f>
        <v>12298</v>
      </c>
      <c r="F462" s="11"/>
      <c r="G462" s="11">
        <f>SUM(G428:G461)</f>
        <v>24596</v>
      </c>
      <c r="H462" s="11">
        <f>SUM(H428:H461)</f>
        <v>84447.5</v>
      </c>
      <c r="I462" s="11"/>
      <c r="J462" s="117"/>
    </row>
    <row r="463" spans="1:10" ht="12.75">
      <c r="A463" s="257"/>
      <c r="B463" s="106" t="s">
        <v>162</v>
      </c>
      <c r="C463" s="4" t="s">
        <v>588</v>
      </c>
      <c r="D463" s="3">
        <v>7.5</v>
      </c>
      <c r="E463" s="3">
        <v>145</v>
      </c>
      <c r="F463" s="3">
        <v>2</v>
      </c>
      <c r="G463" s="3">
        <f>+E463*F463</f>
        <v>290</v>
      </c>
      <c r="H463" s="3">
        <f>D463*E463</f>
        <v>1087.5</v>
      </c>
      <c r="I463" s="3"/>
      <c r="J463" s="24" t="s">
        <v>1442</v>
      </c>
    </row>
    <row r="464" spans="1:10" ht="12.75">
      <c r="A464" s="257" t="s">
        <v>1469</v>
      </c>
      <c r="B464" s="106" t="s">
        <v>163</v>
      </c>
      <c r="C464" s="4" t="s">
        <v>589</v>
      </c>
      <c r="D464" s="3">
        <v>7.5</v>
      </c>
      <c r="E464" s="3">
        <v>336</v>
      </c>
      <c r="F464" s="3">
        <v>2</v>
      </c>
      <c r="G464" s="3">
        <f aca="true" t="shared" si="38" ref="G464:G498">+E464*F464</f>
        <v>672</v>
      </c>
      <c r="H464" s="3">
        <f aca="true" t="shared" si="39" ref="H464:H498">D464*E464</f>
        <v>2520</v>
      </c>
      <c r="I464" s="3"/>
      <c r="J464" s="24" t="s">
        <v>1442</v>
      </c>
    </row>
    <row r="465" spans="1:10" ht="12.75">
      <c r="A465" s="257"/>
      <c r="B465" s="106" t="s">
        <v>164</v>
      </c>
      <c r="C465" s="4" t="s">
        <v>590</v>
      </c>
      <c r="D465" s="3">
        <v>7</v>
      </c>
      <c r="E465" s="3">
        <v>480</v>
      </c>
      <c r="F465" s="3">
        <v>2</v>
      </c>
      <c r="G465" s="3">
        <f t="shared" si="38"/>
        <v>960</v>
      </c>
      <c r="H465" s="3">
        <f t="shared" si="39"/>
        <v>3360</v>
      </c>
      <c r="I465" s="3"/>
      <c r="J465" s="24" t="s">
        <v>1442</v>
      </c>
    </row>
    <row r="466" spans="1:10" ht="12.75">
      <c r="A466" s="257"/>
      <c r="B466" s="106" t="s">
        <v>165</v>
      </c>
      <c r="C466" s="4" t="s">
        <v>764</v>
      </c>
      <c r="D466" s="3">
        <v>6</v>
      </c>
      <c r="E466" s="3">
        <v>560</v>
      </c>
      <c r="F466" s="3">
        <v>2</v>
      </c>
      <c r="G466" s="3">
        <f t="shared" si="38"/>
        <v>1120</v>
      </c>
      <c r="H466" s="3">
        <f t="shared" si="39"/>
        <v>3360</v>
      </c>
      <c r="I466" s="3"/>
      <c r="J466" s="24" t="s">
        <v>1442</v>
      </c>
    </row>
    <row r="467" spans="1:10" ht="12.75">
      <c r="A467" s="257"/>
      <c r="B467" s="106" t="s">
        <v>166</v>
      </c>
      <c r="C467" s="4" t="s">
        <v>1149</v>
      </c>
      <c r="D467" s="3">
        <v>4</v>
      </c>
      <c r="E467" s="3">
        <v>130</v>
      </c>
      <c r="F467" s="3">
        <v>2</v>
      </c>
      <c r="G467" s="3">
        <f t="shared" si="38"/>
        <v>260</v>
      </c>
      <c r="H467" s="3">
        <f t="shared" si="39"/>
        <v>520</v>
      </c>
      <c r="I467" s="3"/>
      <c r="J467" s="24" t="s">
        <v>1442</v>
      </c>
    </row>
    <row r="468" spans="1:10" ht="12.75">
      <c r="A468" s="257"/>
      <c r="B468" s="106" t="s">
        <v>167</v>
      </c>
      <c r="C468" s="4" t="s">
        <v>593</v>
      </c>
      <c r="D468" s="3">
        <v>6</v>
      </c>
      <c r="E468" s="3">
        <v>184</v>
      </c>
      <c r="F468" s="3">
        <v>2</v>
      </c>
      <c r="G468" s="3">
        <f t="shared" si="38"/>
        <v>368</v>
      </c>
      <c r="H468" s="3">
        <f t="shared" si="39"/>
        <v>1104</v>
      </c>
      <c r="I468" s="3"/>
      <c r="J468" s="24" t="s">
        <v>1442</v>
      </c>
    </row>
    <row r="469" spans="1:10" ht="12.75">
      <c r="A469" s="257"/>
      <c r="B469" s="106" t="s">
        <v>168</v>
      </c>
      <c r="C469" s="4" t="s">
        <v>594</v>
      </c>
      <c r="D469" s="3">
        <v>6</v>
      </c>
      <c r="E469" s="3">
        <v>101</v>
      </c>
      <c r="F469" s="3">
        <v>2</v>
      </c>
      <c r="G469" s="3">
        <f t="shared" si="38"/>
        <v>202</v>
      </c>
      <c r="H469" s="3">
        <f t="shared" si="39"/>
        <v>606</v>
      </c>
      <c r="I469" s="3"/>
      <c r="J469" s="24" t="s">
        <v>1442</v>
      </c>
    </row>
    <row r="470" spans="1:10" ht="12.75">
      <c r="A470" s="257"/>
      <c r="B470" s="106" t="s">
        <v>169</v>
      </c>
      <c r="C470" s="4" t="s">
        <v>765</v>
      </c>
      <c r="D470" s="3">
        <v>5</v>
      </c>
      <c r="E470" s="3">
        <v>200</v>
      </c>
      <c r="F470" s="3">
        <v>2</v>
      </c>
      <c r="G470" s="3">
        <f t="shared" si="38"/>
        <v>400</v>
      </c>
      <c r="H470" s="3">
        <f t="shared" si="39"/>
        <v>1000</v>
      </c>
      <c r="I470" s="3"/>
      <c r="J470" s="24" t="s">
        <v>1442</v>
      </c>
    </row>
    <row r="471" spans="1:10" ht="12.75">
      <c r="A471" s="257"/>
      <c r="B471" s="106" t="s">
        <v>170</v>
      </c>
      <c r="C471" s="4" t="s">
        <v>595</v>
      </c>
      <c r="D471" s="3">
        <v>9</v>
      </c>
      <c r="E471" s="3">
        <v>200</v>
      </c>
      <c r="F471" s="3">
        <v>2</v>
      </c>
      <c r="G471" s="3">
        <f t="shared" si="38"/>
        <v>400</v>
      </c>
      <c r="H471" s="3">
        <f t="shared" si="39"/>
        <v>1800</v>
      </c>
      <c r="I471" s="3"/>
      <c r="J471" s="24" t="s">
        <v>1442</v>
      </c>
    </row>
    <row r="472" spans="1:10" ht="12.75">
      <c r="A472" s="257"/>
      <c r="B472" s="106" t="s">
        <v>171</v>
      </c>
      <c r="C472" s="4" t="s">
        <v>989</v>
      </c>
      <c r="D472" s="3">
        <v>6.5</v>
      </c>
      <c r="E472" s="3">
        <v>535</v>
      </c>
      <c r="F472" s="3">
        <v>2</v>
      </c>
      <c r="G472" s="3">
        <f t="shared" si="38"/>
        <v>1070</v>
      </c>
      <c r="H472" s="3">
        <f t="shared" si="39"/>
        <v>3477.5</v>
      </c>
      <c r="I472" s="3"/>
      <c r="J472" s="24" t="s">
        <v>1442</v>
      </c>
    </row>
    <row r="473" spans="1:10" ht="12.75">
      <c r="A473" s="257"/>
      <c r="B473" s="106" t="s">
        <v>172</v>
      </c>
      <c r="C473" s="4" t="s">
        <v>596</v>
      </c>
      <c r="D473" s="3">
        <v>8</v>
      </c>
      <c r="E473" s="3">
        <v>185</v>
      </c>
      <c r="F473" s="3">
        <v>2</v>
      </c>
      <c r="G473" s="3">
        <f t="shared" si="38"/>
        <v>370</v>
      </c>
      <c r="H473" s="3">
        <f t="shared" si="39"/>
        <v>1480</v>
      </c>
      <c r="I473" s="3"/>
      <c r="J473" s="24" t="s">
        <v>1442</v>
      </c>
    </row>
    <row r="474" spans="1:10" ht="12.75">
      <c r="A474" s="257"/>
      <c r="B474" s="106" t="s">
        <v>173</v>
      </c>
      <c r="C474" s="4" t="s">
        <v>597</v>
      </c>
      <c r="D474" s="3">
        <v>36</v>
      </c>
      <c r="E474" s="3">
        <v>119</v>
      </c>
      <c r="F474" s="3">
        <v>2</v>
      </c>
      <c r="G474" s="3">
        <f t="shared" si="38"/>
        <v>238</v>
      </c>
      <c r="H474" s="3">
        <f t="shared" si="39"/>
        <v>4284</v>
      </c>
      <c r="I474" s="3"/>
      <c r="J474" s="24" t="s">
        <v>1442</v>
      </c>
    </row>
    <row r="475" spans="1:10" ht="12.75">
      <c r="A475" s="257"/>
      <c r="B475" s="106" t="s">
        <v>174</v>
      </c>
      <c r="C475" s="4" t="s">
        <v>598</v>
      </c>
      <c r="D475" s="3">
        <v>5.5</v>
      </c>
      <c r="E475" s="3">
        <v>107</v>
      </c>
      <c r="F475" s="3">
        <v>2</v>
      </c>
      <c r="G475" s="3">
        <f t="shared" si="38"/>
        <v>214</v>
      </c>
      <c r="H475" s="3">
        <f t="shared" si="39"/>
        <v>588.5</v>
      </c>
      <c r="I475" s="3"/>
      <c r="J475" s="24" t="s">
        <v>1442</v>
      </c>
    </row>
    <row r="476" spans="1:10" ht="13.5">
      <c r="A476" s="257"/>
      <c r="B476" s="106" t="s">
        <v>175</v>
      </c>
      <c r="C476" s="4" t="s">
        <v>599</v>
      </c>
      <c r="D476" s="23">
        <v>4</v>
      </c>
      <c r="E476" s="23">
        <v>106</v>
      </c>
      <c r="F476" s="23">
        <v>2</v>
      </c>
      <c r="G476" s="3">
        <f t="shared" si="38"/>
        <v>212</v>
      </c>
      <c r="H476" s="3">
        <f t="shared" si="39"/>
        <v>424</v>
      </c>
      <c r="I476" s="3"/>
      <c r="J476" s="24" t="s">
        <v>1442</v>
      </c>
    </row>
    <row r="477" spans="1:10" ht="12.75">
      <c r="A477" s="257"/>
      <c r="B477" s="106" t="s">
        <v>714</v>
      </c>
      <c r="C477" s="4" t="s">
        <v>600</v>
      </c>
      <c r="D477" s="3">
        <v>10</v>
      </c>
      <c r="E477" s="3">
        <v>113</v>
      </c>
      <c r="F477" s="3">
        <v>2</v>
      </c>
      <c r="G477" s="3">
        <f aca="true" t="shared" si="40" ref="G477:G485">+E477*F477</f>
        <v>226</v>
      </c>
      <c r="H477" s="3">
        <f aca="true" t="shared" si="41" ref="H477:H485">D477*E477</f>
        <v>1130</v>
      </c>
      <c r="I477" s="3"/>
      <c r="J477" s="24" t="s">
        <v>1442</v>
      </c>
    </row>
    <row r="478" spans="1:11" ht="12.75">
      <c r="A478" s="257"/>
      <c r="B478" s="106" t="s">
        <v>715</v>
      </c>
      <c r="C478" s="4" t="s">
        <v>602</v>
      </c>
      <c r="D478" s="3">
        <v>6</v>
      </c>
      <c r="E478" s="3">
        <v>288</v>
      </c>
      <c r="F478" s="3">
        <v>2</v>
      </c>
      <c r="G478" s="3">
        <f t="shared" si="40"/>
        <v>576</v>
      </c>
      <c r="H478" s="3">
        <f t="shared" si="41"/>
        <v>1728</v>
      </c>
      <c r="I478" s="3"/>
      <c r="J478" s="24" t="s">
        <v>1442</v>
      </c>
      <c r="K478" s="77"/>
    </row>
    <row r="479" spans="1:11" ht="12.75">
      <c r="A479" s="257"/>
      <c r="B479" s="106" t="s">
        <v>1315</v>
      </c>
      <c r="C479" s="4" t="s">
        <v>601</v>
      </c>
      <c r="D479" s="3">
        <v>5</v>
      </c>
      <c r="E479" s="3">
        <v>111</v>
      </c>
      <c r="F479" s="3">
        <v>2</v>
      </c>
      <c r="G479" s="3">
        <f t="shared" si="40"/>
        <v>222</v>
      </c>
      <c r="H479" s="3">
        <f t="shared" si="41"/>
        <v>555</v>
      </c>
      <c r="I479" s="3"/>
      <c r="J479" s="24" t="s">
        <v>1442</v>
      </c>
      <c r="K479" s="77"/>
    </row>
    <row r="480" spans="1:11" ht="12.75">
      <c r="A480" s="257"/>
      <c r="B480" s="106" t="s">
        <v>359</v>
      </c>
      <c r="C480" s="4" t="s">
        <v>1150</v>
      </c>
      <c r="D480" s="3">
        <v>5</v>
      </c>
      <c r="E480" s="3">
        <v>60</v>
      </c>
      <c r="F480" s="3">
        <v>2</v>
      </c>
      <c r="G480" s="3">
        <f t="shared" si="40"/>
        <v>120</v>
      </c>
      <c r="H480" s="3">
        <f t="shared" si="41"/>
        <v>300</v>
      </c>
      <c r="I480" s="3"/>
      <c r="J480" s="24" t="s">
        <v>1442</v>
      </c>
      <c r="K480" s="77"/>
    </row>
    <row r="481" spans="1:11" ht="12.75">
      <c r="A481" s="257"/>
      <c r="B481" s="106" t="s">
        <v>360</v>
      </c>
      <c r="C481" s="4" t="s">
        <v>603</v>
      </c>
      <c r="D481" s="3">
        <v>8</v>
      </c>
      <c r="E481" s="3">
        <v>49</v>
      </c>
      <c r="F481" s="3">
        <v>2</v>
      </c>
      <c r="G481" s="3">
        <f t="shared" si="40"/>
        <v>98</v>
      </c>
      <c r="H481" s="3">
        <f t="shared" si="41"/>
        <v>392</v>
      </c>
      <c r="I481" s="3"/>
      <c r="J481" s="24" t="s">
        <v>1442</v>
      </c>
      <c r="K481" s="77"/>
    </row>
    <row r="482" spans="1:11" ht="12.75">
      <c r="A482" s="257"/>
      <c r="B482" s="106" t="s">
        <v>361</v>
      </c>
      <c r="C482" s="4" t="s">
        <v>604</v>
      </c>
      <c r="D482" s="3">
        <v>8</v>
      </c>
      <c r="E482" s="3">
        <v>86</v>
      </c>
      <c r="F482" s="3">
        <v>2</v>
      </c>
      <c r="G482" s="3">
        <f t="shared" si="40"/>
        <v>172</v>
      </c>
      <c r="H482" s="3">
        <f t="shared" si="41"/>
        <v>688</v>
      </c>
      <c r="I482" s="3"/>
      <c r="J482" s="24" t="s">
        <v>1442</v>
      </c>
      <c r="K482" s="77"/>
    </row>
    <row r="483" spans="1:11" ht="12.75">
      <c r="A483" s="257"/>
      <c r="B483" s="106" t="s">
        <v>362</v>
      </c>
      <c r="C483" s="4" t="s">
        <v>766</v>
      </c>
      <c r="D483" s="3">
        <v>6</v>
      </c>
      <c r="E483" s="3">
        <v>171</v>
      </c>
      <c r="F483" s="3">
        <v>2</v>
      </c>
      <c r="G483" s="3">
        <f t="shared" si="40"/>
        <v>342</v>
      </c>
      <c r="H483" s="3">
        <f t="shared" si="41"/>
        <v>1026</v>
      </c>
      <c r="I483" s="3"/>
      <c r="J483" s="24" t="s">
        <v>1442</v>
      </c>
      <c r="K483" s="77"/>
    </row>
    <row r="484" spans="1:11" ht="12.75">
      <c r="A484" s="257"/>
      <c r="B484" s="106" t="s">
        <v>363</v>
      </c>
      <c r="C484" s="4" t="s">
        <v>605</v>
      </c>
      <c r="D484" s="3">
        <v>7</v>
      </c>
      <c r="E484" s="3">
        <v>403</v>
      </c>
      <c r="F484" s="3">
        <v>2</v>
      </c>
      <c r="G484" s="3">
        <f t="shared" si="40"/>
        <v>806</v>
      </c>
      <c r="H484" s="3">
        <f t="shared" si="41"/>
        <v>2821</v>
      </c>
      <c r="I484" s="3"/>
      <c r="J484" s="24" t="s">
        <v>1442</v>
      </c>
      <c r="K484" s="77"/>
    </row>
    <row r="485" spans="1:11" ht="12.75">
      <c r="A485" s="257"/>
      <c r="B485" s="106" t="s">
        <v>364</v>
      </c>
      <c r="C485" s="4" t="s">
        <v>232</v>
      </c>
      <c r="D485" s="3">
        <v>7</v>
      </c>
      <c r="E485" s="3">
        <v>487</v>
      </c>
      <c r="F485" s="3">
        <v>2</v>
      </c>
      <c r="G485" s="3">
        <f t="shared" si="40"/>
        <v>974</v>
      </c>
      <c r="H485" s="3">
        <f t="shared" si="41"/>
        <v>3409</v>
      </c>
      <c r="I485" s="3"/>
      <c r="J485" s="24" t="s">
        <v>1442</v>
      </c>
      <c r="K485" s="77"/>
    </row>
    <row r="486" spans="1:11" ht="12.75">
      <c r="A486" s="257"/>
      <c r="B486" s="106" t="s">
        <v>365</v>
      </c>
      <c r="C486" s="4" t="s">
        <v>606</v>
      </c>
      <c r="D486" s="3">
        <v>30.5</v>
      </c>
      <c r="E486" s="3">
        <v>347</v>
      </c>
      <c r="F486" s="3">
        <v>2</v>
      </c>
      <c r="G486" s="3">
        <f t="shared" si="38"/>
        <v>694</v>
      </c>
      <c r="H486" s="3">
        <f t="shared" si="39"/>
        <v>10583.5</v>
      </c>
      <c r="I486" s="3"/>
      <c r="J486" s="24" t="s">
        <v>1442</v>
      </c>
      <c r="K486" s="77"/>
    </row>
    <row r="487" spans="1:10" ht="12.75">
      <c r="A487" s="257"/>
      <c r="B487" s="106" t="s">
        <v>366</v>
      </c>
      <c r="C487" s="4" t="s">
        <v>607</v>
      </c>
      <c r="D487" s="3">
        <v>19</v>
      </c>
      <c r="E487" s="3">
        <v>138</v>
      </c>
      <c r="F487" s="3">
        <v>2</v>
      </c>
      <c r="G487" s="3">
        <f t="shared" si="38"/>
        <v>276</v>
      </c>
      <c r="H487" s="3">
        <f t="shared" si="39"/>
        <v>2622</v>
      </c>
      <c r="I487" s="3"/>
      <c r="J487" s="24" t="s">
        <v>1442</v>
      </c>
    </row>
    <row r="488" spans="1:10" ht="12.75">
      <c r="A488" s="257"/>
      <c r="B488" s="106" t="s">
        <v>367</v>
      </c>
      <c r="C488" s="4" t="s">
        <v>608</v>
      </c>
      <c r="D488" s="3">
        <v>15</v>
      </c>
      <c r="E488" s="3">
        <v>247</v>
      </c>
      <c r="F488" s="3">
        <v>2</v>
      </c>
      <c r="G488" s="3">
        <f t="shared" si="38"/>
        <v>494</v>
      </c>
      <c r="H488" s="3">
        <f t="shared" si="39"/>
        <v>3705</v>
      </c>
      <c r="I488" s="3"/>
      <c r="J488" s="24" t="s">
        <v>1442</v>
      </c>
    </row>
    <row r="489" spans="1:10" ht="12.75">
      <c r="A489" s="257"/>
      <c r="B489" s="106" t="s">
        <v>368</v>
      </c>
      <c r="C489" s="4" t="s">
        <v>609</v>
      </c>
      <c r="D489" s="3">
        <v>7.5</v>
      </c>
      <c r="E489" s="3">
        <v>125</v>
      </c>
      <c r="F489" s="3">
        <v>2</v>
      </c>
      <c r="G489" s="3">
        <f t="shared" si="38"/>
        <v>250</v>
      </c>
      <c r="H489" s="3">
        <f t="shared" si="39"/>
        <v>937.5</v>
      </c>
      <c r="I489" s="3"/>
      <c r="J489" s="24" t="s">
        <v>1442</v>
      </c>
    </row>
    <row r="490" spans="1:10" ht="12.75">
      <c r="A490" s="257"/>
      <c r="B490" s="106" t="s">
        <v>369</v>
      </c>
      <c r="C490" s="4" t="s">
        <v>610</v>
      </c>
      <c r="D490" s="3">
        <v>6</v>
      </c>
      <c r="E490" s="3">
        <v>310</v>
      </c>
      <c r="F490" s="3">
        <v>2</v>
      </c>
      <c r="G490" s="3">
        <f t="shared" si="38"/>
        <v>620</v>
      </c>
      <c r="H490" s="3">
        <f t="shared" si="39"/>
        <v>1860</v>
      </c>
      <c r="I490" s="3"/>
      <c r="J490" s="24" t="s">
        <v>1442</v>
      </c>
    </row>
    <row r="491" spans="1:10" ht="12.75">
      <c r="A491" s="257"/>
      <c r="B491" s="106" t="s">
        <v>370</v>
      </c>
      <c r="C491" s="4" t="s">
        <v>611</v>
      </c>
      <c r="D491" s="3">
        <v>5</v>
      </c>
      <c r="E491" s="3">
        <v>460</v>
      </c>
      <c r="F491" s="3">
        <v>2</v>
      </c>
      <c r="G491" s="3">
        <f t="shared" si="38"/>
        <v>920</v>
      </c>
      <c r="H491" s="3">
        <f t="shared" si="39"/>
        <v>2300</v>
      </c>
      <c r="I491" s="3"/>
      <c r="J491" s="24" t="s">
        <v>1442</v>
      </c>
    </row>
    <row r="492" spans="1:10" ht="12.75">
      <c r="A492" s="257"/>
      <c r="B492" s="106" t="s">
        <v>371</v>
      </c>
      <c r="C492" s="4" t="s">
        <v>843</v>
      </c>
      <c r="D492" s="3">
        <v>6</v>
      </c>
      <c r="E492" s="3">
        <v>260</v>
      </c>
      <c r="F492" s="3">
        <v>2</v>
      </c>
      <c r="G492" s="3">
        <f t="shared" si="38"/>
        <v>520</v>
      </c>
      <c r="H492" s="3">
        <f t="shared" si="39"/>
        <v>1560</v>
      </c>
      <c r="I492" s="3"/>
      <c r="J492" s="24" t="s">
        <v>1442</v>
      </c>
    </row>
    <row r="493" spans="1:10" ht="12.75">
      <c r="A493" s="257"/>
      <c r="B493" s="106" t="s">
        <v>372</v>
      </c>
      <c r="C493" s="4" t="s">
        <v>612</v>
      </c>
      <c r="D493" s="3">
        <v>6</v>
      </c>
      <c r="E493" s="3">
        <v>347</v>
      </c>
      <c r="F493" s="3">
        <v>2</v>
      </c>
      <c r="G493" s="3">
        <f t="shared" si="38"/>
        <v>694</v>
      </c>
      <c r="H493" s="3">
        <f t="shared" si="39"/>
        <v>2082</v>
      </c>
      <c r="I493" s="3"/>
      <c r="J493" s="24" t="s">
        <v>1442</v>
      </c>
    </row>
    <row r="494" spans="1:10" ht="12.75">
      <c r="A494" s="257"/>
      <c r="B494" s="106" t="s">
        <v>373</v>
      </c>
      <c r="C494" s="4" t="s">
        <v>613</v>
      </c>
      <c r="D494" s="3">
        <v>8</v>
      </c>
      <c r="E494" s="3">
        <v>87</v>
      </c>
      <c r="F494" s="3">
        <v>2</v>
      </c>
      <c r="G494" s="3">
        <f t="shared" si="38"/>
        <v>174</v>
      </c>
      <c r="H494" s="3">
        <f t="shared" si="39"/>
        <v>696</v>
      </c>
      <c r="I494" s="3"/>
      <c r="J494" s="24" t="s">
        <v>1442</v>
      </c>
    </row>
    <row r="495" spans="1:10" ht="12.75">
      <c r="A495" s="257"/>
      <c r="B495" s="106" t="s">
        <v>374</v>
      </c>
      <c r="C495" s="4" t="s">
        <v>614</v>
      </c>
      <c r="D495" s="3">
        <v>5.5</v>
      </c>
      <c r="E495" s="3">
        <v>75</v>
      </c>
      <c r="F495" s="3">
        <v>2</v>
      </c>
      <c r="G495" s="3">
        <f t="shared" si="38"/>
        <v>150</v>
      </c>
      <c r="H495" s="3">
        <f t="shared" si="39"/>
        <v>412.5</v>
      </c>
      <c r="I495" s="3"/>
      <c r="J495" s="24" t="s">
        <v>1442</v>
      </c>
    </row>
    <row r="496" spans="1:10" ht="12.75">
      <c r="A496" s="257"/>
      <c r="B496" s="106" t="s">
        <v>375</v>
      </c>
      <c r="C496" s="4" t="s">
        <v>615</v>
      </c>
      <c r="D496" s="3">
        <v>5</v>
      </c>
      <c r="E496" s="3">
        <v>204</v>
      </c>
      <c r="F496" s="3">
        <v>2</v>
      </c>
      <c r="G496" s="3">
        <f t="shared" si="38"/>
        <v>408</v>
      </c>
      <c r="H496" s="3">
        <f t="shared" si="39"/>
        <v>1020</v>
      </c>
      <c r="I496" s="3"/>
      <c r="J496" s="24" t="s">
        <v>1442</v>
      </c>
    </row>
    <row r="497" spans="1:10" ht="12.75">
      <c r="A497" s="257"/>
      <c r="B497" s="106" t="s">
        <v>376</v>
      </c>
      <c r="C497" s="4" t="s">
        <v>616</v>
      </c>
      <c r="D497" s="3">
        <v>5</v>
      </c>
      <c r="E497" s="3">
        <v>204</v>
      </c>
      <c r="F497" s="3">
        <v>2</v>
      </c>
      <c r="G497" s="3">
        <f t="shared" si="38"/>
        <v>408</v>
      </c>
      <c r="H497" s="3">
        <f t="shared" si="39"/>
        <v>1020</v>
      </c>
      <c r="I497" s="3"/>
      <c r="J497" s="24" t="s">
        <v>1442</v>
      </c>
    </row>
    <row r="498" spans="1:10" ht="12.75">
      <c r="A498" s="257"/>
      <c r="B498" s="106" t="s">
        <v>377</v>
      </c>
      <c r="C498" s="4" t="s">
        <v>617</v>
      </c>
      <c r="D498" s="3">
        <v>5</v>
      </c>
      <c r="E498" s="3">
        <v>175</v>
      </c>
      <c r="F498" s="3">
        <v>2</v>
      </c>
      <c r="G498" s="3">
        <f t="shared" si="38"/>
        <v>350</v>
      </c>
      <c r="H498" s="3">
        <f t="shared" si="39"/>
        <v>875</v>
      </c>
      <c r="I498" s="3"/>
      <c r="J498" s="24" t="s">
        <v>1442</v>
      </c>
    </row>
    <row r="499" spans="1:10" ht="12.75">
      <c r="A499" s="257"/>
      <c r="B499" s="108"/>
      <c r="C499" s="44" t="s">
        <v>1101</v>
      </c>
      <c r="D499" s="11"/>
      <c r="E499" s="61">
        <f>SUM(E463:E498)</f>
        <v>8135</v>
      </c>
      <c r="F499" s="11"/>
      <c r="G499" s="11">
        <f>SUM(G463:G498)</f>
        <v>16270</v>
      </c>
      <c r="H499" s="11">
        <f>SUM(H463:H498)</f>
        <v>67334</v>
      </c>
      <c r="I499" s="11"/>
      <c r="J499" s="117"/>
    </row>
    <row r="500" spans="1:10" ht="12.75">
      <c r="A500" s="257"/>
      <c r="B500" s="108" t="s">
        <v>162</v>
      </c>
      <c r="C500" s="1" t="s">
        <v>389</v>
      </c>
      <c r="D500" s="57">
        <v>6</v>
      </c>
      <c r="E500" s="26">
        <v>400</v>
      </c>
      <c r="F500" s="59">
        <v>2</v>
      </c>
      <c r="G500" s="3">
        <f>+E500*F500</f>
        <v>800</v>
      </c>
      <c r="H500" s="3">
        <f>D500*E500</f>
        <v>2400</v>
      </c>
      <c r="I500" s="3"/>
      <c r="J500" s="24" t="s">
        <v>1442</v>
      </c>
    </row>
    <row r="501" spans="1:10" ht="12.75" customHeight="1">
      <c r="A501" s="259" t="s">
        <v>1470</v>
      </c>
      <c r="B501" s="108" t="s">
        <v>163</v>
      </c>
      <c r="C501" s="1" t="s">
        <v>902</v>
      </c>
      <c r="D501" s="57">
        <v>4</v>
      </c>
      <c r="E501" s="26">
        <v>180</v>
      </c>
      <c r="F501" s="59">
        <v>2</v>
      </c>
      <c r="G501" s="3">
        <f aca="true" t="shared" si="42" ref="G501:G528">+E501*F501</f>
        <v>360</v>
      </c>
      <c r="H501" s="3">
        <f aca="true" t="shared" si="43" ref="H501:H517">D501*E501</f>
        <v>720</v>
      </c>
      <c r="I501" s="3"/>
      <c r="J501" s="24" t="s">
        <v>1442</v>
      </c>
    </row>
    <row r="502" spans="1:10" ht="12.75">
      <c r="A502" s="260"/>
      <c r="B502" s="108" t="s">
        <v>164</v>
      </c>
      <c r="C502" s="1" t="s">
        <v>353</v>
      </c>
      <c r="D502" s="57">
        <v>4</v>
      </c>
      <c r="E502" s="26">
        <v>370</v>
      </c>
      <c r="F502" s="59">
        <v>2</v>
      </c>
      <c r="G502" s="3">
        <f t="shared" si="42"/>
        <v>740</v>
      </c>
      <c r="H502" s="3">
        <f t="shared" si="43"/>
        <v>1480</v>
      </c>
      <c r="I502" s="3"/>
      <c r="J502" s="24" t="s">
        <v>1442</v>
      </c>
    </row>
    <row r="503" spans="1:10" ht="12.75">
      <c r="A503" s="260"/>
      <c r="B503" s="108" t="s">
        <v>165</v>
      </c>
      <c r="C503" s="1" t="s">
        <v>903</v>
      </c>
      <c r="D503" s="57">
        <v>6</v>
      </c>
      <c r="E503" s="26">
        <v>230</v>
      </c>
      <c r="F503" s="59">
        <v>2</v>
      </c>
      <c r="G503" s="3">
        <f t="shared" si="42"/>
        <v>460</v>
      </c>
      <c r="H503" s="3">
        <f t="shared" si="43"/>
        <v>1380</v>
      </c>
      <c r="I503" s="3"/>
      <c r="J503" s="24" t="s">
        <v>1442</v>
      </c>
    </row>
    <row r="504" spans="1:10" ht="12.75">
      <c r="A504" s="260"/>
      <c r="B504" s="108" t="s">
        <v>166</v>
      </c>
      <c r="C504" s="1" t="s">
        <v>904</v>
      </c>
      <c r="D504" s="57">
        <v>6</v>
      </c>
      <c r="E504" s="26">
        <v>220</v>
      </c>
      <c r="F504" s="59">
        <v>2</v>
      </c>
      <c r="G504" s="3">
        <f t="shared" si="42"/>
        <v>440</v>
      </c>
      <c r="H504" s="3">
        <f t="shared" si="43"/>
        <v>1320</v>
      </c>
      <c r="I504" s="3"/>
      <c r="J504" s="24" t="s">
        <v>1442</v>
      </c>
    </row>
    <row r="505" spans="1:10" ht="12.75">
      <c r="A505" s="260"/>
      <c r="B505" s="108" t="s">
        <v>167</v>
      </c>
      <c r="C505" s="1" t="s">
        <v>905</v>
      </c>
      <c r="D505" s="57">
        <v>6</v>
      </c>
      <c r="E505" s="26">
        <v>370</v>
      </c>
      <c r="F505" s="59">
        <v>2</v>
      </c>
      <c r="G505" s="3">
        <f t="shared" si="42"/>
        <v>740</v>
      </c>
      <c r="H505" s="3">
        <f t="shared" si="43"/>
        <v>2220</v>
      </c>
      <c r="I505" s="3"/>
      <c r="J505" s="24" t="s">
        <v>1442</v>
      </c>
    </row>
    <row r="506" spans="1:10" ht="12.75">
      <c r="A506" s="260"/>
      <c r="B506" s="108" t="s">
        <v>168</v>
      </c>
      <c r="C506" s="1" t="s">
        <v>906</v>
      </c>
      <c r="D506" s="57">
        <v>6</v>
      </c>
      <c r="E506" s="26">
        <v>320</v>
      </c>
      <c r="F506" s="59">
        <v>2</v>
      </c>
      <c r="G506" s="3">
        <f t="shared" si="42"/>
        <v>640</v>
      </c>
      <c r="H506" s="3">
        <f t="shared" si="43"/>
        <v>1920</v>
      </c>
      <c r="I506" s="3"/>
      <c r="J506" s="24" t="s">
        <v>1442</v>
      </c>
    </row>
    <row r="507" spans="1:10" ht="12.75">
      <c r="A507" s="260"/>
      <c r="B507" s="108" t="s">
        <v>169</v>
      </c>
      <c r="C507" s="1" t="s">
        <v>907</v>
      </c>
      <c r="D507" s="57">
        <v>6</v>
      </c>
      <c r="E507" s="26">
        <v>986</v>
      </c>
      <c r="F507" s="59">
        <v>2</v>
      </c>
      <c r="G507" s="3">
        <f t="shared" si="42"/>
        <v>1972</v>
      </c>
      <c r="H507" s="3">
        <f t="shared" si="43"/>
        <v>5916</v>
      </c>
      <c r="I507" s="3"/>
      <c r="J507" s="24" t="s">
        <v>1442</v>
      </c>
    </row>
    <row r="508" spans="1:10" ht="12.75">
      <c r="A508" s="260"/>
      <c r="B508" s="108" t="s">
        <v>170</v>
      </c>
      <c r="C508" s="1" t="s">
        <v>633</v>
      </c>
      <c r="D508" s="57">
        <v>6</v>
      </c>
      <c r="E508" s="26">
        <v>606</v>
      </c>
      <c r="F508" s="59">
        <v>2</v>
      </c>
      <c r="G508" s="3">
        <f t="shared" si="42"/>
        <v>1212</v>
      </c>
      <c r="H508" s="3">
        <f t="shared" si="43"/>
        <v>3636</v>
      </c>
      <c r="I508" s="3"/>
      <c r="J508" s="24" t="s">
        <v>1442</v>
      </c>
    </row>
    <row r="509" spans="1:10" ht="12.75">
      <c r="A509" s="260"/>
      <c r="B509" s="108" t="s">
        <v>171</v>
      </c>
      <c r="C509" s="1" t="s">
        <v>908</v>
      </c>
      <c r="D509" s="57">
        <v>6</v>
      </c>
      <c r="E509" s="26">
        <v>150</v>
      </c>
      <c r="F509" s="59">
        <v>2</v>
      </c>
      <c r="G509" s="3">
        <f t="shared" si="42"/>
        <v>300</v>
      </c>
      <c r="H509" s="3">
        <f t="shared" si="43"/>
        <v>900</v>
      </c>
      <c r="I509" s="3"/>
      <c r="J509" s="24" t="s">
        <v>1442</v>
      </c>
    </row>
    <row r="510" spans="1:10" ht="12.75">
      <c r="A510" s="260"/>
      <c r="B510" s="108" t="s">
        <v>172</v>
      </c>
      <c r="C510" s="1" t="s">
        <v>909</v>
      </c>
      <c r="D510" s="57">
        <v>6</v>
      </c>
      <c r="E510" s="26">
        <v>280</v>
      </c>
      <c r="F510" s="59">
        <v>2</v>
      </c>
      <c r="G510" s="3">
        <f t="shared" si="42"/>
        <v>560</v>
      </c>
      <c r="H510" s="3">
        <f t="shared" si="43"/>
        <v>1680</v>
      </c>
      <c r="I510" s="3"/>
      <c r="J510" s="24" t="s">
        <v>1442</v>
      </c>
    </row>
    <row r="511" spans="1:10" ht="12.75">
      <c r="A511" s="260"/>
      <c r="B511" s="108" t="s">
        <v>173</v>
      </c>
      <c r="C511" s="1" t="s">
        <v>910</v>
      </c>
      <c r="D511" s="57">
        <v>4</v>
      </c>
      <c r="E511" s="26">
        <v>568</v>
      </c>
      <c r="F511" s="59">
        <v>2</v>
      </c>
      <c r="G511" s="3">
        <f t="shared" si="42"/>
        <v>1136</v>
      </c>
      <c r="H511" s="3">
        <f t="shared" si="43"/>
        <v>2272</v>
      </c>
      <c r="I511" s="3"/>
      <c r="J511" s="24" t="s">
        <v>1442</v>
      </c>
    </row>
    <row r="512" spans="1:10" ht="13.5">
      <c r="A512" s="260"/>
      <c r="B512" s="108" t="s">
        <v>174</v>
      </c>
      <c r="C512" s="1" t="s">
        <v>911</v>
      </c>
      <c r="D512" s="58">
        <v>6</v>
      </c>
      <c r="E512" s="26">
        <v>312</v>
      </c>
      <c r="F512" s="60">
        <v>2</v>
      </c>
      <c r="G512" s="3">
        <f t="shared" si="42"/>
        <v>624</v>
      </c>
      <c r="H512" s="3">
        <f t="shared" si="43"/>
        <v>1872</v>
      </c>
      <c r="I512" s="3"/>
      <c r="J512" s="24" t="s">
        <v>1442</v>
      </c>
    </row>
    <row r="513" spans="1:10" ht="12.75">
      <c r="A513" s="260"/>
      <c r="B513" s="108" t="s">
        <v>175</v>
      </c>
      <c r="C513" s="1" t="s">
        <v>912</v>
      </c>
      <c r="D513" s="57">
        <v>6</v>
      </c>
      <c r="E513" s="26">
        <v>378</v>
      </c>
      <c r="F513" s="59">
        <v>2</v>
      </c>
      <c r="G513" s="3">
        <f t="shared" si="42"/>
        <v>756</v>
      </c>
      <c r="H513" s="3">
        <f t="shared" si="43"/>
        <v>2268</v>
      </c>
      <c r="I513" s="3"/>
      <c r="J513" s="24" t="s">
        <v>1442</v>
      </c>
    </row>
    <row r="514" spans="1:10" ht="12.75">
      <c r="A514" s="260"/>
      <c r="B514" s="108" t="s">
        <v>714</v>
      </c>
      <c r="C514" s="1" t="s">
        <v>913</v>
      </c>
      <c r="D514" s="57">
        <v>6</v>
      </c>
      <c r="E514" s="26">
        <v>300</v>
      </c>
      <c r="F514" s="59">
        <v>2</v>
      </c>
      <c r="G514" s="3">
        <f t="shared" si="42"/>
        <v>600</v>
      </c>
      <c r="H514" s="3">
        <f t="shared" si="43"/>
        <v>1800</v>
      </c>
      <c r="I514" s="3"/>
      <c r="J514" s="24" t="s">
        <v>1442</v>
      </c>
    </row>
    <row r="515" spans="1:10" ht="12.75">
      <c r="A515" s="260"/>
      <c r="B515" s="108" t="s">
        <v>715</v>
      </c>
      <c r="C515" s="1" t="s">
        <v>151</v>
      </c>
      <c r="D515" s="57">
        <v>5</v>
      </c>
      <c r="E515" s="26">
        <v>510</v>
      </c>
      <c r="F515" s="59">
        <v>2</v>
      </c>
      <c r="G515" s="3">
        <f t="shared" si="42"/>
        <v>1020</v>
      </c>
      <c r="H515" s="3">
        <f t="shared" si="43"/>
        <v>2550</v>
      </c>
      <c r="I515" s="3"/>
      <c r="J515" s="24" t="s">
        <v>1442</v>
      </c>
    </row>
    <row r="516" spans="1:10" ht="12.75">
      <c r="A516" s="260"/>
      <c r="B516" s="108" t="s">
        <v>1315</v>
      </c>
      <c r="C516" s="1" t="s">
        <v>914</v>
      </c>
      <c r="D516" s="57">
        <v>6</v>
      </c>
      <c r="E516" s="26">
        <v>165</v>
      </c>
      <c r="F516" s="59">
        <v>2</v>
      </c>
      <c r="G516" s="3">
        <f t="shared" si="42"/>
        <v>330</v>
      </c>
      <c r="H516" s="3">
        <f t="shared" si="43"/>
        <v>990</v>
      </c>
      <c r="I516" s="3"/>
      <c r="J516" s="24" t="s">
        <v>1442</v>
      </c>
    </row>
    <row r="517" spans="1:10" ht="12.75">
      <c r="A517" s="260"/>
      <c r="B517" s="108" t="s">
        <v>359</v>
      </c>
      <c r="C517" s="1" t="s">
        <v>915</v>
      </c>
      <c r="D517" s="57">
        <v>7</v>
      </c>
      <c r="E517" s="26">
        <v>408</v>
      </c>
      <c r="F517" s="59">
        <v>2</v>
      </c>
      <c r="G517" s="3">
        <f t="shared" si="42"/>
        <v>816</v>
      </c>
      <c r="H517" s="3">
        <f t="shared" si="43"/>
        <v>2856</v>
      </c>
      <c r="I517" s="3"/>
      <c r="J517" s="24" t="s">
        <v>1442</v>
      </c>
    </row>
    <row r="518" spans="1:10" ht="12.75">
      <c r="A518" s="260"/>
      <c r="B518" s="108" t="s">
        <v>360</v>
      </c>
      <c r="C518" s="1" t="s">
        <v>924</v>
      </c>
      <c r="D518" s="57">
        <v>7</v>
      </c>
      <c r="E518" s="2">
        <v>150</v>
      </c>
      <c r="F518" s="59">
        <v>2</v>
      </c>
      <c r="G518" s="3">
        <f t="shared" si="42"/>
        <v>300</v>
      </c>
      <c r="H518" s="3">
        <f>D519*E518</f>
        <v>1500</v>
      </c>
      <c r="I518" s="3"/>
      <c r="J518" s="24" t="s">
        <v>1442</v>
      </c>
    </row>
    <row r="519" spans="1:10" ht="12.75">
      <c r="A519" s="260"/>
      <c r="B519" s="108" t="s">
        <v>361</v>
      </c>
      <c r="C519" s="1" t="s">
        <v>916</v>
      </c>
      <c r="D519" s="57">
        <v>10</v>
      </c>
      <c r="E519" s="26">
        <v>293</v>
      </c>
      <c r="F519" s="59">
        <v>2</v>
      </c>
      <c r="G519" s="3">
        <f t="shared" si="42"/>
        <v>586</v>
      </c>
      <c r="H519" s="3">
        <f>D520*E519</f>
        <v>2051</v>
      </c>
      <c r="I519" s="3"/>
      <c r="J519" s="24" t="s">
        <v>1442</v>
      </c>
    </row>
    <row r="520" spans="1:10" ht="12.75">
      <c r="A520" s="260"/>
      <c r="B520" s="108" t="s">
        <v>362</v>
      </c>
      <c r="C520" s="1" t="s">
        <v>917</v>
      </c>
      <c r="D520" s="57">
        <v>7</v>
      </c>
      <c r="E520" s="26">
        <v>336</v>
      </c>
      <c r="F520" s="59">
        <v>2</v>
      </c>
      <c r="G520" s="3">
        <f t="shared" si="42"/>
        <v>672</v>
      </c>
      <c r="H520" s="3">
        <f>D522*E520</f>
        <v>2016</v>
      </c>
      <c r="I520" s="3"/>
      <c r="J520" s="24" t="s">
        <v>1442</v>
      </c>
    </row>
    <row r="521" spans="1:10" ht="12.75">
      <c r="A521" s="260"/>
      <c r="B521" s="108" t="s">
        <v>363</v>
      </c>
      <c r="C521" s="1" t="s">
        <v>921</v>
      </c>
      <c r="D521" s="57">
        <v>7</v>
      </c>
      <c r="E521" s="26">
        <v>140</v>
      </c>
      <c r="F521" s="59">
        <v>2</v>
      </c>
      <c r="G521" s="3">
        <f t="shared" si="42"/>
        <v>280</v>
      </c>
      <c r="H521" s="3">
        <f>D523*E521</f>
        <v>980</v>
      </c>
      <c r="I521" s="3"/>
      <c r="J521" s="24" t="s">
        <v>1442</v>
      </c>
    </row>
    <row r="522" spans="1:10" ht="12.75">
      <c r="A522" s="260"/>
      <c r="B522" s="108" t="s">
        <v>364</v>
      </c>
      <c r="C522" s="1" t="s">
        <v>918</v>
      </c>
      <c r="D522" s="57">
        <v>6</v>
      </c>
      <c r="E522" s="26">
        <v>320</v>
      </c>
      <c r="F522" s="59">
        <v>2</v>
      </c>
      <c r="G522" s="3">
        <f t="shared" si="42"/>
        <v>640</v>
      </c>
      <c r="H522" s="3">
        <f>D524*E522</f>
        <v>1600</v>
      </c>
      <c r="I522" s="3"/>
      <c r="J522" s="24" t="s">
        <v>1442</v>
      </c>
    </row>
    <row r="523" spans="1:10" ht="12.75">
      <c r="A523" s="260"/>
      <c r="B523" s="108" t="s">
        <v>365</v>
      </c>
      <c r="C523" s="1" t="s">
        <v>919</v>
      </c>
      <c r="D523" s="57">
        <v>7</v>
      </c>
      <c r="E523" s="26">
        <v>248</v>
      </c>
      <c r="F523" s="59">
        <v>2</v>
      </c>
      <c r="G523" s="3">
        <f t="shared" si="42"/>
        <v>496</v>
      </c>
      <c r="H523" s="3">
        <f>D525*E523</f>
        <v>1736</v>
      </c>
      <c r="I523" s="3"/>
      <c r="J523" s="24" t="s">
        <v>1442</v>
      </c>
    </row>
    <row r="524" spans="1:10" ht="26.25">
      <c r="A524" s="260"/>
      <c r="B524" s="108" t="s">
        <v>366</v>
      </c>
      <c r="C524" s="4" t="s">
        <v>1211</v>
      </c>
      <c r="D524" s="57">
        <v>5</v>
      </c>
      <c r="E524" s="26">
        <v>480</v>
      </c>
      <c r="F524" s="59">
        <v>2</v>
      </c>
      <c r="G524" s="3">
        <f t="shared" si="42"/>
        <v>960</v>
      </c>
      <c r="H524" s="3">
        <f>D526*E524</f>
        <v>1920</v>
      </c>
      <c r="I524" s="3"/>
      <c r="J524" s="24" t="s">
        <v>1442</v>
      </c>
    </row>
    <row r="525" spans="1:10" ht="27.75" customHeight="1">
      <c r="A525" s="260"/>
      <c r="B525" s="108" t="s">
        <v>367</v>
      </c>
      <c r="C525" s="1" t="s">
        <v>920</v>
      </c>
      <c r="D525" s="57">
        <v>7</v>
      </c>
      <c r="E525" s="26">
        <v>548</v>
      </c>
      <c r="F525" s="59">
        <v>2</v>
      </c>
      <c r="G525" s="3">
        <f t="shared" si="42"/>
        <v>1096</v>
      </c>
      <c r="H525" s="3">
        <f>D518*E525</f>
        <v>3836</v>
      </c>
      <c r="I525" s="3"/>
      <c r="J525" s="24" t="s">
        <v>1442</v>
      </c>
    </row>
    <row r="526" spans="1:10" ht="12.75">
      <c r="A526" s="260"/>
      <c r="B526" s="108" t="s">
        <v>368</v>
      </c>
      <c r="C526" s="1" t="s">
        <v>152</v>
      </c>
      <c r="D526" s="57">
        <v>4</v>
      </c>
      <c r="E526" s="26">
        <v>232</v>
      </c>
      <c r="F526" s="59">
        <v>2</v>
      </c>
      <c r="G526" s="3">
        <f t="shared" si="42"/>
        <v>464</v>
      </c>
      <c r="H526" s="3">
        <f>D521*E526</f>
        <v>1624</v>
      </c>
      <c r="I526" s="3"/>
      <c r="J526" s="24" t="s">
        <v>1442</v>
      </c>
    </row>
    <row r="527" spans="1:10" ht="12.75">
      <c r="A527" s="260"/>
      <c r="B527" s="108" t="s">
        <v>369</v>
      </c>
      <c r="C527" s="1" t="s">
        <v>1210</v>
      </c>
      <c r="D527" s="57">
        <v>8</v>
      </c>
      <c r="E527" s="2">
        <v>300</v>
      </c>
      <c r="F527" s="59">
        <v>2</v>
      </c>
      <c r="G527" s="3">
        <f t="shared" si="42"/>
        <v>600</v>
      </c>
      <c r="H527" s="3">
        <f>D527*E527</f>
        <v>2400</v>
      </c>
      <c r="I527" s="3"/>
      <c r="J527" s="24" t="s">
        <v>1442</v>
      </c>
    </row>
    <row r="528" spans="1:10" ht="12.75">
      <c r="A528" s="260"/>
      <c r="B528" s="106" t="s">
        <v>370</v>
      </c>
      <c r="C528" s="1" t="s">
        <v>926</v>
      </c>
      <c r="D528" s="57">
        <v>7</v>
      </c>
      <c r="E528" s="2">
        <v>300</v>
      </c>
      <c r="F528" s="59">
        <v>2</v>
      </c>
      <c r="G528" s="3">
        <f t="shared" si="42"/>
        <v>600</v>
      </c>
      <c r="H528" s="3">
        <f>D528*E528</f>
        <v>2100</v>
      </c>
      <c r="I528" s="3"/>
      <c r="J528" s="24" t="s">
        <v>1442</v>
      </c>
    </row>
    <row r="529" spans="1:10" ht="12.75">
      <c r="A529" s="260"/>
      <c r="B529" s="110"/>
      <c r="C529" s="25" t="s">
        <v>1101</v>
      </c>
      <c r="D529" s="11"/>
      <c r="E529" s="62">
        <f>SUM(E500:E528)</f>
        <v>10100</v>
      </c>
      <c r="F529" s="11"/>
      <c r="G529" s="11">
        <f>SUM(G500:G528)</f>
        <v>20200</v>
      </c>
      <c r="H529" s="11">
        <f>SUM(H500:H528)</f>
        <v>59943</v>
      </c>
      <c r="I529" s="11"/>
      <c r="J529" s="117"/>
    </row>
    <row r="530" spans="1:10" ht="12.75">
      <c r="A530" s="261"/>
      <c r="B530" s="106" t="s">
        <v>162</v>
      </c>
      <c r="C530" s="4" t="s">
        <v>927</v>
      </c>
      <c r="D530" s="3">
        <v>6</v>
      </c>
      <c r="E530" s="3">
        <v>603</v>
      </c>
      <c r="F530" s="3">
        <v>2</v>
      </c>
      <c r="G530" s="3">
        <f>+E530*F530</f>
        <v>1206</v>
      </c>
      <c r="H530" s="3">
        <f aca="true" t="shared" si="44" ref="H530:H546">D530*E530</f>
        <v>3618</v>
      </c>
      <c r="I530" s="3"/>
      <c r="J530" s="24" t="s">
        <v>1442</v>
      </c>
    </row>
    <row r="531" spans="1:10" ht="12.75">
      <c r="A531" s="257" t="s">
        <v>323</v>
      </c>
      <c r="B531" s="106" t="s">
        <v>163</v>
      </c>
      <c r="C531" s="4" t="s">
        <v>928</v>
      </c>
      <c r="D531" s="3">
        <v>6</v>
      </c>
      <c r="E531" s="3">
        <v>320</v>
      </c>
      <c r="F531" s="3">
        <v>2</v>
      </c>
      <c r="G531" s="3">
        <f aca="true" t="shared" si="45" ref="G531:G544">+E531*F531</f>
        <v>640</v>
      </c>
      <c r="H531" s="3">
        <f t="shared" si="44"/>
        <v>1920</v>
      </c>
      <c r="I531" s="3"/>
      <c r="J531" s="24" t="s">
        <v>1442</v>
      </c>
    </row>
    <row r="532" spans="1:10" ht="12.75">
      <c r="A532" s="257"/>
      <c r="B532" s="106" t="s">
        <v>164</v>
      </c>
      <c r="C532" s="4" t="s">
        <v>929</v>
      </c>
      <c r="D532" s="3">
        <v>7</v>
      </c>
      <c r="E532" s="3">
        <v>364</v>
      </c>
      <c r="F532" s="3">
        <v>2</v>
      </c>
      <c r="G532" s="3">
        <f t="shared" si="45"/>
        <v>728</v>
      </c>
      <c r="H532" s="3">
        <f t="shared" si="44"/>
        <v>2548</v>
      </c>
      <c r="I532" s="3"/>
      <c r="J532" s="24" t="s">
        <v>1442</v>
      </c>
    </row>
    <row r="533" spans="1:10" ht="12.75">
      <c r="A533" s="257"/>
      <c r="B533" s="106" t="s">
        <v>165</v>
      </c>
      <c r="C533" s="4" t="s">
        <v>930</v>
      </c>
      <c r="D533" s="3">
        <v>7</v>
      </c>
      <c r="E533" s="3">
        <v>587</v>
      </c>
      <c r="F533" s="3">
        <v>2</v>
      </c>
      <c r="G533" s="3">
        <f t="shared" si="45"/>
        <v>1174</v>
      </c>
      <c r="H533" s="3">
        <f t="shared" si="44"/>
        <v>4109</v>
      </c>
      <c r="I533" s="3"/>
      <c r="J533" s="24" t="s">
        <v>1442</v>
      </c>
    </row>
    <row r="534" spans="1:10" ht="12.75">
      <c r="A534" s="257"/>
      <c r="B534" s="106" t="s">
        <v>166</v>
      </c>
      <c r="C534" s="4" t="s">
        <v>1272</v>
      </c>
      <c r="D534" s="3">
        <v>7</v>
      </c>
      <c r="E534" s="3">
        <v>631</v>
      </c>
      <c r="F534" s="3">
        <v>2</v>
      </c>
      <c r="G534" s="3">
        <f t="shared" si="45"/>
        <v>1262</v>
      </c>
      <c r="H534" s="3">
        <f t="shared" si="44"/>
        <v>4417</v>
      </c>
      <c r="I534" s="3"/>
      <c r="J534" s="24" t="s">
        <v>1442</v>
      </c>
    </row>
    <row r="535" spans="1:10" ht="12.75">
      <c r="A535" s="257"/>
      <c r="B535" s="106" t="s">
        <v>167</v>
      </c>
      <c r="C535" s="4" t="s">
        <v>767</v>
      </c>
      <c r="D535" s="3">
        <v>6.5</v>
      </c>
      <c r="E535" s="3">
        <v>185</v>
      </c>
      <c r="F535" s="3">
        <v>2</v>
      </c>
      <c r="G535" s="3">
        <f t="shared" si="45"/>
        <v>370</v>
      </c>
      <c r="H535" s="3">
        <f t="shared" si="44"/>
        <v>1202.5</v>
      </c>
      <c r="I535" s="3"/>
      <c r="J535" s="24" t="s">
        <v>1442</v>
      </c>
    </row>
    <row r="536" spans="1:10" ht="12.75">
      <c r="A536" s="257"/>
      <c r="B536" s="106" t="s">
        <v>168</v>
      </c>
      <c r="C536" s="4" t="s">
        <v>932</v>
      </c>
      <c r="D536" s="3">
        <v>7</v>
      </c>
      <c r="E536" s="3">
        <v>354</v>
      </c>
      <c r="F536" s="3">
        <v>2</v>
      </c>
      <c r="G536" s="3">
        <f t="shared" si="45"/>
        <v>708</v>
      </c>
      <c r="H536" s="3">
        <f t="shared" si="44"/>
        <v>2478</v>
      </c>
      <c r="I536" s="3"/>
      <c r="J536" s="24" t="s">
        <v>1442</v>
      </c>
    </row>
    <row r="537" spans="1:10" ht="12.75">
      <c r="A537" s="257"/>
      <c r="B537" s="106" t="s">
        <v>169</v>
      </c>
      <c r="C537" s="4" t="s">
        <v>933</v>
      </c>
      <c r="D537" s="3">
        <v>7</v>
      </c>
      <c r="E537" s="3">
        <v>754</v>
      </c>
      <c r="F537" s="3">
        <v>2</v>
      </c>
      <c r="G537" s="3">
        <f t="shared" si="45"/>
        <v>1508</v>
      </c>
      <c r="H537" s="3">
        <f t="shared" si="44"/>
        <v>5278</v>
      </c>
      <c r="I537" s="3"/>
      <c r="J537" s="24" t="s">
        <v>1442</v>
      </c>
    </row>
    <row r="538" spans="1:10" ht="12.75">
      <c r="A538" s="257"/>
      <c r="B538" s="106" t="s">
        <v>170</v>
      </c>
      <c r="C538" s="4" t="s">
        <v>934</v>
      </c>
      <c r="D538" s="3">
        <v>6</v>
      </c>
      <c r="E538" s="3">
        <v>845</v>
      </c>
      <c r="F538" s="3">
        <v>2</v>
      </c>
      <c r="G538" s="3">
        <f t="shared" si="45"/>
        <v>1690</v>
      </c>
      <c r="H538" s="3">
        <f t="shared" si="44"/>
        <v>5070</v>
      </c>
      <c r="I538" s="3"/>
      <c r="J538" s="24" t="s">
        <v>1442</v>
      </c>
    </row>
    <row r="539" spans="1:10" ht="12.75">
      <c r="A539" s="257"/>
      <c r="B539" s="106" t="s">
        <v>171</v>
      </c>
      <c r="C539" s="4" t="s">
        <v>935</v>
      </c>
      <c r="D539" s="3">
        <v>7</v>
      </c>
      <c r="E539" s="3">
        <v>418</v>
      </c>
      <c r="F539" s="3">
        <v>2</v>
      </c>
      <c r="G539" s="3">
        <f t="shared" si="45"/>
        <v>836</v>
      </c>
      <c r="H539" s="3">
        <f t="shared" si="44"/>
        <v>2926</v>
      </c>
      <c r="I539" s="3"/>
      <c r="J539" s="24" t="s">
        <v>1442</v>
      </c>
    </row>
    <row r="540" spans="1:10" ht="12.75">
      <c r="A540" s="257"/>
      <c r="B540" s="106" t="s">
        <v>172</v>
      </c>
      <c r="C540" s="4" t="s">
        <v>999</v>
      </c>
      <c r="D540" s="3">
        <v>7.5</v>
      </c>
      <c r="E540" s="3">
        <v>606</v>
      </c>
      <c r="F540" s="3">
        <v>2</v>
      </c>
      <c r="G540" s="3">
        <f t="shared" si="45"/>
        <v>1212</v>
      </c>
      <c r="H540" s="3">
        <f t="shared" si="44"/>
        <v>4545</v>
      </c>
      <c r="I540" s="3"/>
      <c r="J540" s="24" t="s">
        <v>1442</v>
      </c>
    </row>
    <row r="541" spans="1:10" ht="12.75">
      <c r="A541" s="257"/>
      <c r="B541" s="106" t="s">
        <v>173</v>
      </c>
      <c r="C541" s="4" t="s">
        <v>1000</v>
      </c>
      <c r="D541" s="3">
        <v>6</v>
      </c>
      <c r="E541" s="3">
        <v>613</v>
      </c>
      <c r="F541" s="3">
        <v>2</v>
      </c>
      <c r="G541" s="3">
        <f t="shared" si="45"/>
        <v>1226</v>
      </c>
      <c r="H541" s="3">
        <f t="shared" si="44"/>
        <v>3678</v>
      </c>
      <c r="I541" s="3"/>
      <c r="J541" s="24" t="s">
        <v>1442</v>
      </c>
    </row>
    <row r="542" spans="1:10" ht="12.75">
      <c r="A542" s="257"/>
      <c r="B542" s="106" t="s">
        <v>174</v>
      </c>
      <c r="C542" s="4" t="s">
        <v>1001</v>
      </c>
      <c r="D542" s="3">
        <v>6.5</v>
      </c>
      <c r="E542" s="3">
        <v>574</v>
      </c>
      <c r="F542" s="3">
        <v>2</v>
      </c>
      <c r="G542" s="3">
        <f t="shared" si="45"/>
        <v>1148</v>
      </c>
      <c r="H542" s="3">
        <f t="shared" si="44"/>
        <v>3731</v>
      </c>
      <c r="I542" s="3"/>
      <c r="J542" s="24" t="s">
        <v>1442</v>
      </c>
    </row>
    <row r="543" spans="1:10" ht="13.5">
      <c r="A543" s="257"/>
      <c r="B543" s="106" t="s">
        <v>175</v>
      </c>
      <c r="C543" s="4" t="s">
        <v>1002</v>
      </c>
      <c r="D543" s="23">
        <v>6</v>
      </c>
      <c r="E543" s="23">
        <v>636</v>
      </c>
      <c r="F543" s="23">
        <v>2</v>
      </c>
      <c r="G543" s="3">
        <f t="shared" si="45"/>
        <v>1272</v>
      </c>
      <c r="H543" s="3">
        <f t="shared" si="44"/>
        <v>3816</v>
      </c>
      <c r="I543" s="3"/>
      <c r="J543" s="24" t="s">
        <v>1442</v>
      </c>
    </row>
    <row r="544" spans="1:10" ht="12.75">
      <c r="A544" s="257"/>
      <c r="B544" s="106" t="s">
        <v>714</v>
      </c>
      <c r="C544" s="4" t="s">
        <v>1003</v>
      </c>
      <c r="D544" s="3">
        <v>6</v>
      </c>
      <c r="E544" s="3">
        <v>569</v>
      </c>
      <c r="F544" s="3">
        <v>2</v>
      </c>
      <c r="G544" s="3">
        <f t="shared" si="45"/>
        <v>1138</v>
      </c>
      <c r="H544" s="3">
        <f t="shared" si="44"/>
        <v>3414</v>
      </c>
      <c r="I544" s="3"/>
      <c r="J544" s="24" t="s">
        <v>1442</v>
      </c>
    </row>
    <row r="545" spans="1:10" ht="12.75">
      <c r="A545" s="257"/>
      <c r="B545" s="106" t="s">
        <v>715</v>
      </c>
      <c r="C545" s="4" t="s">
        <v>1096</v>
      </c>
      <c r="D545" s="3">
        <v>8</v>
      </c>
      <c r="E545" s="3">
        <v>900</v>
      </c>
      <c r="F545" s="3">
        <v>2</v>
      </c>
      <c r="G545" s="3">
        <v>1800</v>
      </c>
      <c r="H545" s="3">
        <f t="shared" si="44"/>
        <v>7200</v>
      </c>
      <c r="I545" s="3"/>
      <c r="J545" s="24" t="s">
        <v>1442</v>
      </c>
    </row>
    <row r="546" spans="1:10" ht="12.75">
      <c r="A546" s="257"/>
      <c r="B546" s="106" t="s">
        <v>1315</v>
      </c>
      <c r="C546" s="4" t="s">
        <v>670</v>
      </c>
      <c r="D546" s="3">
        <v>8</v>
      </c>
      <c r="E546" s="3">
        <v>400</v>
      </c>
      <c r="F546" s="3">
        <v>2</v>
      </c>
      <c r="G546" s="3">
        <f>E546*F546</f>
        <v>800</v>
      </c>
      <c r="H546" s="3">
        <f t="shared" si="44"/>
        <v>3200</v>
      </c>
      <c r="I546" s="3"/>
      <c r="J546" s="24" t="s">
        <v>1442</v>
      </c>
    </row>
    <row r="547" spans="1:10" ht="12.75">
      <c r="A547" s="257"/>
      <c r="B547" s="106"/>
      <c r="C547" s="4" t="s">
        <v>1101</v>
      </c>
      <c r="D547" s="11"/>
      <c r="E547" s="11">
        <f>SUM(E530:E546)</f>
        <v>9359</v>
      </c>
      <c r="F547" s="11"/>
      <c r="G547" s="11">
        <f>SUM(G530:G546)</f>
        <v>18718</v>
      </c>
      <c r="H547" s="11">
        <f>SUM(H530:H546)</f>
        <v>63150.5</v>
      </c>
      <c r="I547" s="11"/>
      <c r="J547" s="117"/>
    </row>
    <row r="548" spans="1:10" ht="12.75">
      <c r="A548" s="257"/>
      <c r="B548" s="106" t="s">
        <v>162</v>
      </c>
      <c r="C548" s="4" t="s">
        <v>1004</v>
      </c>
      <c r="D548" s="3">
        <v>6.5</v>
      </c>
      <c r="E548" s="3">
        <v>563</v>
      </c>
      <c r="F548" s="3">
        <v>2</v>
      </c>
      <c r="G548" s="3">
        <f>+E548*F548</f>
        <v>1126</v>
      </c>
      <c r="H548" s="3">
        <f aca="true" t="shared" si="46" ref="H548:H575">D548*E548</f>
        <v>3659.5</v>
      </c>
      <c r="I548" s="3"/>
      <c r="J548" s="24" t="s">
        <v>1442</v>
      </c>
    </row>
    <row r="549" spans="1:10" ht="12.75" customHeight="1">
      <c r="A549" s="259" t="s">
        <v>324</v>
      </c>
      <c r="B549" s="106" t="s">
        <v>163</v>
      </c>
      <c r="C549" s="4" t="s">
        <v>1151</v>
      </c>
      <c r="D549" s="3">
        <v>5</v>
      </c>
      <c r="E549" s="3">
        <v>350</v>
      </c>
      <c r="F549" s="3">
        <v>2</v>
      </c>
      <c r="G549" s="3">
        <f aca="true" t="shared" si="47" ref="G549:G567">+E549*F549</f>
        <v>700</v>
      </c>
      <c r="H549" s="3">
        <f t="shared" si="46"/>
        <v>1750</v>
      </c>
      <c r="I549" s="3"/>
      <c r="J549" s="24" t="s">
        <v>1442</v>
      </c>
    </row>
    <row r="550" spans="1:10" ht="12.75">
      <c r="A550" s="260"/>
      <c r="B550" s="106" t="s">
        <v>164</v>
      </c>
      <c r="C550" s="4" t="s">
        <v>1005</v>
      </c>
      <c r="D550" s="3">
        <v>7</v>
      </c>
      <c r="E550" s="3">
        <v>819</v>
      </c>
      <c r="F550" s="3">
        <v>2</v>
      </c>
      <c r="G550" s="3">
        <f t="shared" si="47"/>
        <v>1638</v>
      </c>
      <c r="H550" s="3">
        <f t="shared" si="46"/>
        <v>5733</v>
      </c>
      <c r="I550" s="3"/>
      <c r="J550" s="24" t="s">
        <v>1442</v>
      </c>
    </row>
    <row r="551" spans="1:10" ht="12.75">
      <c r="A551" s="260"/>
      <c r="B551" s="106" t="s">
        <v>165</v>
      </c>
      <c r="C551" s="4" t="s">
        <v>1006</v>
      </c>
      <c r="D551" s="3">
        <v>6.5</v>
      </c>
      <c r="E551" s="3">
        <v>363</v>
      </c>
      <c r="F551" s="3">
        <v>2</v>
      </c>
      <c r="G551" s="3">
        <f t="shared" si="47"/>
        <v>726</v>
      </c>
      <c r="H551" s="3">
        <f t="shared" si="46"/>
        <v>2359.5</v>
      </c>
      <c r="I551" s="3"/>
      <c r="J551" s="24" t="s">
        <v>1442</v>
      </c>
    </row>
    <row r="552" spans="1:10" ht="12.75">
      <c r="A552" s="260"/>
      <c r="B552" s="106" t="s">
        <v>166</v>
      </c>
      <c r="C552" s="4" t="s">
        <v>669</v>
      </c>
      <c r="D552" s="3">
        <v>7</v>
      </c>
      <c r="E552" s="3">
        <v>1146</v>
      </c>
      <c r="F552" s="3">
        <v>2</v>
      </c>
      <c r="G552" s="3">
        <f t="shared" si="47"/>
        <v>2292</v>
      </c>
      <c r="H552" s="3">
        <f t="shared" si="46"/>
        <v>8022</v>
      </c>
      <c r="I552" s="3"/>
      <c r="J552" s="24" t="s">
        <v>1442</v>
      </c>
    </row>
    <row r="553" spans="1:10" ht="26.25">
      <c r="A553" s="260"/>
      <c r="B553" s="106" t="s">
        <v>167</v>
      </c>
      <c r="C553" s="4" t="s">
        <v>202</v>
      </c>
      <c r="D553" s="3">
        <v>6</v>
      </c>
      <c r="E553" s="3">
        <v>180</v>
      </c>
      <c r="F553" s="3">
        <v>2</v>
      </c>
      <c r="G553" s="3">
        <f t="shared" si="47"/>
        <v>360</v>
      </c>
      <c r="H553" s="3">
        <f t="shared" si="46"/>
        <v>1080</v>
      </c>
      <c r="I553" s="3"/>
      <c r="J553" s="24" t="s">
        <v>1442</v>
      </c>
    </row>
    <row r="554" spans="1:10" ht="26.25">
      <c r="A554" s="260"/>
      <c r="B554" s="106" t="s">
        <v>168</v>
      </c>
      <c r="C554" s="54" t="s">
        <v>736</v>
      </c>
      <c r="D554" s="3">
        <v>7</v>
      </c>
      <c r="E554" s="3">
        <v>550</v>
      </c>
      <c r="F554" s="3">
        <v>2</v>
      </c>
      <c r="G554" s="3">
        <f t="shared" si="47"/>
        <v>1100</v>
      </c>
      <c r="H554" s="3">
        <f t="shared" si="46"/>
        <v>3850</v>
      </c>
      <c r="I554" s="3"/>
      <c r="J554" s="24" t="s">
        <v>1442</v>
      </c>
    </row>
    <row r="555" spans="1:10" ht="12.75">
      <c r="A555" s="260"/>
      <c r="B555" s="106" t="s">
        <v>169</v>
      </c>
      <c r="C555" s="4" t="s">
        <v>1010</v>
      </c>
      <c r="D555" s="3">
        <v>6.5</v>
      </c>
      <c r="E555" s="3">
        <v>814</v>
      </c>
      <c r="F555" s="3">
        <v>2</v>
      </c>
      <c r="G555" s="3">
        <f t="shared" si="47"/>
        <v>1628</v>
      </c>
      <c r="H555" s="3">
        <f t="shared" si="46"/>
        <v>5291</v>
      </c>
      <c r="I555" s="3"/>
      <c r="J555" s="24" t="s">
        <v>1442</v>
      </c>
    </row>
    <row r="556" spans="1:10" ht="12.75">
      <c r="A556" s="260"/>
      <c r="B556" s="106" t="s">
        <v>170</v>
      </c>
      <c r="C556" s="4" t="s">
        <v>1011</v>
      </c>
      <c r="D556" s="3">
        <v>7</v>
      </c>
      <c r="E556" s="3">
        <v>1419</v>
      </c>
      <c r="F556" s="3">
        <v>2</v>
      </c>
      <c r="G556" s="3">
        <f t="shared" si="47"/>
        <v>2838</v>
      </c>
      <c r="H556" s="3">
        <f t="shared" si="46"/>
        <v>9933</v>
      </c>
      <c r="I556" s="3"/>
      <c r="J556" s="24" t="s">
        <v>1442</v>
      </c>
    </row>
    <row r="557" spans="1:10" ht="12.75">
      <c r="A557" s="260"/>
      <c r="B557" s="106" t="s">
        <v>171</v>
      </c>
      <c r="C557" s="4" t="s">
        <v>768</v>
      </c>
      <c r="D557" s="3">
        <v>7.5</v>
      </c>
      <c r="E557" s="3">
        <v>668</v>
      </c>
      <c r="F557" s="3">
        <v>2</v>
      </c>
      <c r="G557" s="3">
        <f t="shared" si="47"/>
        <v>1336</v>
      </c>
      <c r="H557" s="3">
        <f t="shared" si="46"/>
        <v>5010</v>
      </c>
      <c r="I557" s="3"/>
      <c r="J557" s="24" t="s">
        <v>1442</v>
      </c>
    </row>
    <row r="558" spans="1:10" ht="12.75">
      <c r="A558" s="260"/>
      <c r="B558" s="106" t="s">
        <v>172</v>
      </c>
      <c r="C558" s="4" t="s">
        <v>1013</v>
      </c>
      <c r="D558" s="3">
        <v>6.5</v>
      </c>
      <c r="E558" s="3">
        <v>381</v>
      </c>
      <c r="F558" s="3">
        <v>2</v>
      </c>
      <c r="G558" s="3">
        <f t="shared" si="47"/>
        <v>762</v>
      </c>
      <c r="H558" s="3">
        <f t="shared" si="46"/>
        <v>2476.5</v>
      </c>
      <c r="I558" s="3"/>
      <c r="J558" s="24" t="s">
        <v>1442</v>
      </c>
    </row>
    <row r="559" spans="1:10" ht="12.75">
      <c r="A559" s="260"/>
      <c r="B559" s="106" t="s">
        <v>173</v>
      </c>
      <c r="C559" s="4" t="s">
        <v>1014</v>
      </c>
      <c r="D559" s="3">
        <v>6.5</v>
      </c>
      <c r="E559" s="3">
        <v>187</v>
      </c>
      <c r="F559" s="3">
        <v>2</v>
      </c>
      <c r="G559" s="3">
        <f t="shared" si="47"/>
        <v>374</v>
      </c>
      <c r="H559" s="3">
        <f t="shared" si="46"/>
        <v>1215.5</v>
      </c>
      <c r="I559" s="3"/>
      <c r="J559" s="24" t="s">
        <v>1442</v>
      </c>
    </row>
    <row r="560" spans="1:10" ht="12.75">
      <c r="A560" s="260"/>
      <c r="B560" s="106" t="s">
        <v>174</v>
      </c>
      <c r="C560" s="4" t="s">
        <v>769</v>
      </c>
      <c r="D560" s="3">
        <v>7</v>
      </c>
      <c r="E560" s="3">
        <v>400</v>
      </c>
      <c r="F560" s="3">
        <v>2</v>
      </c>
      <c r="G560" s="3">
        <f t="shared" si="47"/>
        <v>800</v>
      </c>
      <c r="H560" s="3">
        <f t="shared" si="46"/>
        <v>2800</v>
      </c>
      <c r="I560" s="3"/>
      <c r="J560" s="24" t="s">
        <v>1442</v>
      </c>
    </row>
    <row r="561" spans="1:10" ht="39">
      <c r="A561" s="260"/>
      <c r="B561" s="106" t="s">
        <v>175</v>
      </c>
      <c r="C561" s="4" t="s">
        <v>354</v>
      </c>
      <c r="D561" s="3">
        <v>7</v>
      </c>
      <c r="E561" s="3">
        <v>450</v>
      </c>
      <c r="F561" s="3">
        <v>2</v>
      </c>
      <c r="G561" s="3">
        <f t="shared" si="47"/>
        <v>900</v>
      </c>
      <c r="H561" s="3">
        <f t="shared" si="46"/>
        <v>3150</v>
      </c>
      <c r="I561" s="3"/>
      <c r="J561" s="24" t="s">
        <v>1442</v>
      </c>
    </row>
    <row r="562" spans="1:10" ht="12.75">
      <c r="A562" s="260"/>
      <c r="B562" s="106" t="s">
        <v>714</v>
      </c>
      <c r="C562" s="50" t="s">
        <v>1015</v>
      </c>
      <c r="D562" s="3">
        <v>5</v>
      </c>
      <c r="E562" s="3">
        <v>750</v>
      </c>
      <c r="F562" s="3">
        <v>2</v>
      </c>
      <c r="G562" s="3">
        <f t="shared" si="47"/>
        <v>1500</v>
      </c>
      <c r="H562" s="3">
        <f t="shared" si="46"/>
        <v>3750</v>
      </c>
      <c r="I562" s="3"/>
      <c r="J562" s="24" t="s">
        <v>1442</v>
      </c>
    </row>
    <row r="563" spans="1:10" ht="13.5">
      <c r="A563" s="260"/>
      <c r="B563" s="106" t="s">
        <v>715</v>
      </c>
      <c r="C563" s="50" t="s">
        <v>1016</v>
      </c>
      <c r="D563" s="23">
        <v>6</v>
      </c>
      <c r="E563" s="23">
        <v>280</v>
      </c>
      <c r="F563" s="23">
        <v>2</v>
      </c>
      <c r="G563" s="3">
        <f t="shared" si="47"/>
        <v>560</v>
      </c>
      <c r="H563" s="3">
        <f t="shared" si="46"/>
        <v>1680</v>
      </c>
      <c r="I563" s="3"/>
      <c r="J563" s="24" t="s">
        <v>1442</v>
      </c>
    </row>
    <row r="564" spans="1:10" ht="12.75">
      <c r="A564" s="260"/>
      <c r="B564" s="106" t="s">
        <v>1315</v>
      </c>
      <c r="C564" s="50" t="s">
        <v>1017</v>
      </c>
      <c r="D564" s="3">
        <v>6</v>
      </c>
      <c r="E564" s="3">
        <v>140</v>
      </c>
      <c r="F564" s="3">
        <v>2</v>
      </c>
      <c r="G564" s="3">
        <f t="shared" si="47"/>
        <v>280</v>
      </c>
      <c r="H564" s="3">
        <f t="shared" si="46"/>
        <v>840</v>
      </c>
      <c r="I564" s="3"/>
      <c r="J564" s="24" t="s">
        <v>1442</v>
      </c>
    </row>
    <row r="565" spans="1:10" ht="39">
      <c r="A565" s="260"/>
      <c r="B565" s="106" t="s">
        <v>359</v>
      </c>
      <c r="C565" s="72" t="s">
        <v>355</v>
      </c>
      <c r="D565" s="65">
        <v>3</v>
      </c>
      <c r="E565" s="64">
        <v>300</v>
      </c>
      <c r="F565" s="64">
        <v>1</v>
      </c>
      <c r="G565" s="64">
        <f t="shared" si="47"/>
        <v>300</v>
      </c>
      <c r="H565" s="64">
        <f>D565*E565</f>
        <v>900</v>
      </c>
      <c r="I565" s="64"/>
      <c r="J565" s="24" t="s">
        <v>1442</v>
      </c>
    </row>
    <row r="566" spans="1:10" ht="12.75">
      <c r="A566" s="260"/>
      <c r="B566" s="106" t="s">
        <v>360</v>
      </c>
      <c r="C566" s="50" t="s">
        <v>1018</v>
      </c>
      <c r="D566" s="3">
        <v>6</v>
      </c>
      <c r="E566" s="3">
        <v>520</v>
      </c>
      <c r="F566" s="3">
        <v>2</v>
      </c>
      <c r="G566" s="3">
        <f t="shared" si="47"/>
        <v>1040</v>
      </c>
      <c r="H566" s="3">
        <f t="shared" si="46"/>
        <v>3120</v>
      </c>
      <c r="I566" s="3"/>
      <c r="J566" s="24" t="s">
        <v>1442</v>
      </c>
    </row>
    <row r="567" spans="1:10" ht="12.75">
      <c r="A567" s="260"/>
      <c r="B567" s="106" t="s">
        <v>361</v>
      </c>
      <c r="C567" s="50" t="s">
        <v>1019</v>
      </c>
      <c r="D567" s="3">
        <v>5</v>
      </c>
      <c r="E567" s="3">
        <v>250</v>
      </c>
      <c r="F567" s="3">
        <v>2</v>
      </c>
      <c r="G567" s="3">
        <f t="shared" si="47"/>
        <v>500</v>
      </c>
      <c r="H567" s="3">
        <f t="shared" si="46"/>
        <v>1250</v>
      </c>
      <c r="I567" s="3"/>
      <c r="J567" s="24" t="s">
        <v>1442</v>
      </c>
    </row>
    <row r="568" spans="1:10" ht="12.75">
      <c r="A568" s="260"/>
      <c r="B568" s="112"/>
      <c r="C568" s="220" t="s">
        <v>1101</v>
      </c>
      <c r="D568" s="3"/>
      <c r="E568" s="11">
        <f>SUM(E548:E567)</f>
        <v>10530</v>
      </c>
      <c r="F568" s="11"/>
      <c r="G568" s="11">
        <f>SUM(G548:G567)</f>
        <v>20760</v>
      </c>
      <c r="H568" s="11">
        <f>SUM(H548:H567)</f>
        <v>67870</v>
      </c>
      <c r="I568" s="3"/>
      <c r="J568" s="24"/>
    </row>
    <row r="569" spans="1:10" ht="12.75">
      <c r="A569" s="261"/>
      <c r="B569" s="228" t="s">
        <v>162</v>
      </c>
      <c r="C569" s="67" t="s">
        <v>1693</v>
      </c>
      <c r="D569" s="3">
        <v>7</v>
      </c>
      <c r="E569" s="190">
        <v>545</v>
      </c>
      <c r="F569" s="190">
        <v>2</v>
      </c>
      <c r="G569" s="3">
        <f>+E569*F569</f>
        <v>1090</v>
      </c>
      <c r="H569" s="3">
        <f t="shared" si="46"/>
        <v>3815</v>
      </c>
      <c r="I569" s="3"/>
      <c r="J569" s="24" t="s">
        <v>1442</v>
      </c>
    </row>
    <row r="570" spans="1:10" ht="13.5" customHeight="1">
      <c r="A570" s="259" t="s">
        <v>1692</v>
      </c>
      <c r="B570" s="228" t="s">
        <v>163</v>
      </c>
      <c r="C570" s="67" t="s">
        <v>1694</v>
      </c>
      <c r="D570" s="3">
        <v>6</v>
      </c>
      <c r="E570" s="190">
        <v>310</v>
      </c>
      <c r="F570" s="190">
        <v>2</v>
      </c>
      <c r="G570" s="3">
        <f aca="true" t="shared" si="48" ref="G570:G575">+E570*F570</f>
        <v>620</v>
      </c>
      <c r="H570" s="3">
        <f t="shared" si="46"/>
        <v>1860</v>
      </c>
      <c r="I570" s="3"/>
      <c r="J570" s="24" t="s">
        <v>1442</v>
      </c>
    </row>
    <row r="571" spans="1:10" ht="12.75">
      <c r="A571" s="260"/>
      <c r="B571" s="228" t="s">
        <v>164</v>
      </c>
      <c r="C571" s="67" t="s">
        <v>1695</v>
      </c>
      <c r="D571" s="3">
        <v>6</v>
      </c>
      <c r="E571" s="190">
        <v>330</v>
      </c>
      <c r="F571" s="190">
        <v>2</v>
      </c>
      <c r="G571" s="3">
        <f t="shared" si="48"/>
        <v>660</v>
      </c>
      <c r="H571" s="3">
        <f t="shared" si="46"/>
        <v>1980</v>
      </c>
      <c r="I571" s="3"/>
      <c r="J571" s="24" t="s">
        <v>1442</v>
      </c>
    </row>
    <row r="572" spans="1:10" ht="12.75">
      <c r="A572" s="260"/>
      <c r="B572" s="228" t="s">
        <v>165</v>
      </c>
      <c r="C572" s="67" t="s">
        <v>1696</v>
      </c>
      <c r="D572" s="3">
        <v>6</v>
      </c>
      <c r="E572" s="190">
        <v>160</v>
      </c>
      <c r="F572" s="190">
        <v>2</v>
      </c>
      <c r="G572" s="3">
        <f t="shared" si="48"/>
        <v>320</v>
      </c>
      <c r="H572" s="3">
        <f t="shared" si="46"/>
        <v>960</v>
      </c>
      <c r="I572" s="3"/>
      <c r="J572" s="24" t="s">
        <v>1442</v>
      </c>
    </row>
    <row r="573" spans="1:10" ht="12.75">
      <c r="A573" s="260"/>
      <c r="B573" s="228" t="s">
        <v>166</v>
      </c>
      <c r="C573" s="67" t="s">
        <v>1697</v>
      </c>
      <c r="D573" s="3">
        <v>6</v>
      </c>
      <c r="E573" s="190">
        <v>60</v>
      </c>
      <c r="F573" s="190">
        <v>2</v>
      </c>
      <c r="G573" s="3">
        <f t="shared" si="48"/>
        <v>120</v>
      </c>
      <c r="H573" s="3">
        <f t="shared" si="46"/>
        <v>360</v>
      </c>
      <c r="I573" s="3"/>
      <c r="J573" s="24" t="s">
        <v>1442</v>
      </c>
    </row>
    <row r="574" spans="1:10" ht="12.75">
      <c r="A574" s="260"/>
      <c r="B574" s="228" t="s">
        <v>167</v>
      </c>
      <c r="C574" s="67" t="s">
        <v>1698</v>
      </c>
      <c r="D574" s="3">
        <v>7</v>
      </c>
      <c r="E574" s="190">
        <v>170</v>
      </c>
      <c r="F574" s="190">
        <v>2</v>
      </c>
      <c r="G574" s="3">
        <f t="shared" si="48"/>
        <v>340</v>
      </c>
      <c r="H574" s="3">
        <f t="shared" si="46"/>
        <v>1190</v>
      </c>
      <c r="I574" s="3"/>
      <c r="J574" s="24" t="s">
        <v>1442</v>
      </c>
    </row>
    <row r="575" spans="1:10" ht="12.75">
      <c r="A575" s="260"/>
      <c r="B575" s="228" t="s">
        <v>168</v>
      </c>
      <c r="C575" s="67" t="s">
        <v>1699</v>
      </c>
      <c r="D575" s="3">
        <v>4</v>
      </c>
      <c r="E575" s="190">
        <v>100</v>
      </c>
      <c r="F575" s="190">
        <v>2</v>
      </c>
      <c r="G575" s="3">
        <f t="shared" si="48"/>
        <v>200</v>
      </c>
      <c r="H575" s="3">
        <f t="shared" si="46"/>
        <v>400</v>
      </c>
      <c r="I575" s="3"/>
      <c r="J575" s="24" t="s">
        <v>1442</v>
      </c>
    </row>
    <row r="576" spans="1:10" ht="12.75">
      <c r="A576" s="260"/>
      <c r="B576" s="112"/>
      <c r="C576" s="50" t="s">
        <v>1101</v>
      </c>
      <c r="D576" s="3"/>
      <c r="E576" s="11">
        <f>SUM(E569:E575)</f>
        <v>1675</v>
      </c>
      <c r="F576" s="11"/>
      <c r="G576" s="11">
        <f>SUM(G569:G575)</f>
        <v>3350</v>
      </c>
      <c r="H576" s="11">
        <f>SUM(H569:H575)</f>
        <v>10565</v>
      </c>
      <c r="I576" s="3"/>
      <c r="J576" s="24"/>
    </row>
    <row r="577" spans="1:10" ht="12.75">
      <c r="A577" s="261"/>
      <c r="B577" s="106" t="s">
        <v>162</v>
      </c>
      <c r="C577" s="4" t="s">
        <v>1153</v>
      </c>
      <c r="D577" s="3">
        <v>4</v>
      </c>
      <c r="E577" s="13">
        <v>350</v>
      </c>
      <c r="F577" s="3">
        <v>2</v>
      </c>
      <c r="G577" s="3">
        <f>+E577*F577</f>
        <v>700</v>
      </c>
      <c r="H577" s="3">
        <f aca="true" t="shared" si="49" ref="H577:H595">D577*E577</f>
        <v>1400</v>
      </c>
      <c r="I577" s="3"/>
      <c r="J577" s="24" t="s">
        <v>1442</v>
      </c>
    </row>
    <row r="578" spans="1:10" ht="12.75">
      <c r="A578" s="257" t="s">
        <v>1471</v>
      </c>
      <c r="B578" s="106" t="s">
        <v>163</v>
      </c>
      <c r="C578" s="4" t="s">
        <v>1031</v>
      </c>
      <c r="D578" s="3">
        <v>4</v>
      </c>
      <c r="E578" s="13">
        <v>311</v>
      </c>
      <c r="F578" s="3">
        <v>2</v>
      </c>
      <c r="G578" s="3">
        <f aca="true" t="shared" si="50" ref="G578:G595">+E578*F578</f>
        <v>622</v>
      </c>
      <c r="H578" s="3">
        <f t="shared" si="49"/>
        <v>1244</v>
      </c>
      <c r="I578" s="3"/>
      <c r="J578" s="24" t="s">
        <v>1442</v>
      </c>
    </row>
    <row r="579" spans="1:10" ht="12.75">
      <c r="A579" s="257"/>
      <c r="B579" s="106" t="s">
        <v>164</v>
      </c>
      <c r="C579" s="4" t="s">
        <v>1027</v>
      </c>
      <c r="D579" s="3">
        <v>7</v>
      </c>
      <c r="E579" s="13">
        <v>270</v>
      </c>
      <c r="F579" s="3">
        <v>2</v>
      </c>
      <c r="G579" s="3">
        <f t="shared" si="50"/>
        <v>540</v>
      </c>
      <c r="H579" s="3">
        <f t="shared" si="49"/>
        <v>1890</v>
      </c>
      <c r="I579" s="3"/>
      <c r="J579" s="24" t="s">
        <v>1442</v>
      </c>
    </row>
    <row r="580" spans="1:10" ht="12.75">
      <c r="A580" s="257"/>
      <c r="B580" s="106" t="s">
        <v>165</v>
      </c>
      <c r="C580" s="4" t="s">
        <v>1021</v>
      </c>
      <c r="D580" s="3">
        <v>7</v>
      </c>
      <c r="E580" s="13">
        <v>400</v>
      </c>
      <c r="F580" s="3">
        <v>2</v>
      </c>
      <c r="G580" s="3">
        <f t="shared" si="50"/>
        <v>800</v>
      </c>
      <c r="H580" s="3">
        <f t="shared" si="49"/>
        <v>2800</v>
      </c>
      <c r="I580" s="3"/>
      <c r="J580" s="24" t="s">
        <v>1442</v>
      </c>
    </row>
    <row r="581" spans="1:10" ht="12.75">
      <c r="A581" s="257"/>
      <c r="B581" s="106" t="s">
        <v>166</v>
      </c>
      <c r="C581" s="4" t="s">
        <v>1020</v>
      </c>
      <c r="D581" s="3">
        <v>7</v>
      </c>
      <c r="E581" s="13">
        <v>350</v>
      </c>
      <c r="F581" s="3">
        <v>2</v>
      </c>
      <c r="G581" s="3">
        <f t="shared" si="50"/>
        <v>700</v>
      </c>
      <c r="H581" s="3">
        <f t="shared" si="49"/>
        <v>2450</v>
      </c>
      <c r="I581" s="3"/>
      <c r="J581" s="24" t="s">
        <v>1442</v>
      </c>
    </row>
    <row r="582" spans="1:10" ht="12.75">
      <c r="A582" s="257"/>
      <c r="B582" s="106" t="s">
        <v>167</v>
      </c>
      <c r="C582" s="4" t="s">
        <v>1030</v>
      </c>
      <c r="D582" s="3">
        <v>7</v>
      </c>
      <c r="E582" s="13">
        <v>450</v>
      </c>
      <c r="F582" s="3">
        <v>2</v>
      </c>
      <c r="G582" s="3">
        <f t="shared" si="50"/>
        <v>900</v>
      </c>
      <c r="H582" s="3">
        <f t="shared" si="49"/>
        <v>3150</v>
      </c>
      <c r="I582" s="3"/>
      <c r="J582" s="24" t="s">
        <v>1442</v>
      </c>
    </row>
    <row r="583" spans="1:10" ht="12.75">
      <c r="A583" s="257"/>
      <c r="B583" s="106" t="s">
        <v>168</v>
      </c>
      <c r="C583" s="4" t="s">
        <v>1029</v>
      </c>
      <c r="D583" s="3">
        <v>7</v>
      </c>
      <c r="E583" s="13">
        <v>560</v>
      </c>
      <c r="F583" s="3">
        <v>2</v>
      </c>
      <c r="G583" s="3">
        <f t="shared" si="50"/>
        <v>1120</v>
      </c>
      <c r="H583" s="3">
        <f t="shared" si="49"/>
        <v>3920</v>
      </c>
      <c r="I583" s="3"/>
      <c r="J583" s="24" t="s">
        <v>1442</v>
      </c>
    </row>
    <row r="584" spans="1:10" ht="12.75">
      <c r="A584" s="257"/>
      <c r="B584" s="106" t="s">
        <v>169</v>
      </c>
      <c r="C584" s="4" t="s">
        <v>1028</v>
      </c>
      <c r="D584" s="3">
        <v>7</v>
      </c>
      <c r="E584" s="13">
        <v>600</v>
      </c>
      <c r="F584" s="3">
        <v>2</v>
      </c>
      <c r="G584" s="3">
        <f t="shared" si="50"/>
        <v>1200</v>
      </c>
      <c r="H584" s="3">
        <f t="shared" si="49"/>
        <v>4200</v>
      </c>
      <c r="I584" s="3"/>
      <c r="J584" s="24" t="s">
        <v>1442</v>
      </c>
    </row>
    <row r="585" spans="1:10" ht="12.75">
      <c r="A585" s="257"/>
      <c r="B585" s="106" t="s">
        <v>170</v>
      </c>
      <c r="C585" s="4" t="s">
        <v>1024</v>
      </c>
      <c r="D585" s="3">
        <v>7</v>
      </c>
      <c r="E585" s="13">
        <v>300</v>
      </c>
      <c r="F585" s="3">
        <v>2</v>
      </c>
      <c r="G585" s="3">
        <f t="shared" si="50"/>
        <v>600</v>
      </c>
      <c r="H585" s="3">
        <f t="shared" si="49"/>
        <v>2100</v>
      </c>
      <c r="I585" s="3"/>
      <c r="J585" s="24" t="s">
        <v>1442</v>
      </c>
    </row>
    <row r="586" spans="1:10" ht="12.75">
      <c r="A586" s="257"/>
      <c r="B586" s="106" t="s">
        <v>171</v>
      </c>
      <c r="C586" s="4" t="s">
        <v>1033</v>
      </c>
      <c r="D586" s="3">
        <v>7</v>
      </c>
      <c r="E586" s="13">
        <v>460</v>
      </c>
      <c r="F586" s="3">
        <v>2</v>
      </c>
      <c r="G586" s="3">
        <f t="shared" si="50"/>
        <v>920</v>
      </c>
      <c r="H586" s="3">
        <f t="shared" si="49"/>
        <v>3220</v>
      </c>
      <c r="I586" s="3"/>
      <c r="J586" s="24" t="s">
        <v>1442</v>
      </c>
    </row>
    <row r="587" spans="1:10" ht="26.25">
      <c r="A587" s="257"/>
      <c r="B587" s="106" t="s">
        <v>172</v>
      </c>
      <c r="C587" s="4" t="s">
        <v>1156</v>
      </c>
      <c r="D587" s="3">
        <v>7</v>
      </c>
      <c r="E587" s="13">
        <v>480</v>
      </c>
      <c r="F587" s="3">
        <v>2</v>
      </c>
      <c r="G587" s="3">
        <f t="shared" si="50"/>
        <v>960</v>
      </c>
      <c r="H587" s="3">
        <f t="shared" si="49"/>
        <v>3360</v>
      </c>
      <c r="I587" s="3"/>
      <c r="J587" s="24" t="s">
        <v>1442</v>
      </c>
    </row>
    <row r="588" spans="1:10" ht="12.75">
      <c r="A588" s="257"/>
      <c r="B588" s="106" t="s">
        <v>173</v>
      </c>
      <c r="C588" s="4" t="s">
        <v>1026</v>
      </c>
      <c r="D588" s="3">
        <v>7</v>
      </c>
      <c r="E588" s="13">
        <v>390</v>
      </c>
      <c r="F588" s="3">
        <v>2</v>
      </c>
      <c r="G588" s="3">
        <f t="shared" si="50"/>
        <v>780</v>
      </c>
      <c r="H588" s="3">
        <f t="shared" si="49"/>
        <v>2730</v>
      </c>
      <c r="I588" s="3"/>
      <c r="J588" s="24" t="s">
        <v>1442</v>
      </c>
    </row>
    <row r="589" spans="1:10" ht="12.75">
      <c r="A589" s="257"/>
      <c r="B589" s="106" t="s">
        <v>174</v>
      </c>
      <c r="C589" s="4" t="s">
        <v>1022</v>
      </c>
      <c r="D589" s="3">
        <v>7</v>
      </c>
      <c r="E589" s="13">
        <v>500</v>
      </c>
      <c r="F589" s="3">
        <v>2</v>
      </c>
      <c r="G589" s="3">
        <f t="shared" si="50"/>
        <v>1000</v>
      </c>
      <c r="H589" s="3">
        <f t="shared" si="49"/>
        <v>3500</v>
      </c>
      <c r="I589" s="3"/>
      <c r="J589" s="24" t="s">
        <v>1442</v>
      </c>
    </row>
    <row r="590" spans="1:10" ht="12.75">
      <c r="A590" s="257"/>
      <c r="B590" s="106" t="s">
        <v>175</v>
      </c>
      <c r="C590" s="4" t="s">
        <v>1023</v>
      </c>
      <c r="D590" s="3">
        <v>7</v>
      </c>
      <c r="E590" s="13">
        <v>420</v>
      </c>
      <c r="F590" s="3">
        <v>2</v>
      </c>
      <c r="G590" s="3">
        <f t="shared" si="50"/>
        <v>840</v>
      </c>
      <c r="H590" s="3">
        <f t="shared" si="49"/>
        <v>2940</v>
      </c>
      <c r="I590" s="3"/>
      <c r="J590" s="24" t="s">
        <v>1442</v>
      </c>
    </row>
    <row r="591" spans="1:10" ht="13.5">
      <c r="A591" s="257"/>
      <c r="B591" s="106" t="s">
        <v>714</v>
      </c>
      <c r="C591" s="4" t="s">
        <v>1025</v>
      </c>
      <c r="D591" s="3">
        <v>7</v>
      </c>
      <c r="E591" s="13">
        <v>390</v>
      </c>
      <c r="F591" s="23">
        <v>2</v>
      </c>
      <c r="G591" s="3">
        <f t="shared" si="50"/>
        <v>780</v>
      </c>
      <c r="H591" s="3">
        <f t="shared" si="49"/>
        <v>2730</v>
      </c>
      <c r="I591" s="3"/>
      <c r="J591" s="24" t="s">
        <v>1442</v>
      </c>
    </row>
    <row r="592" spans="1:10" ht="12.75">
      <c r="A592" s="257"/>
      <c r="B592" s="106" t="s">
        <v>715</v>
      </c>
      <c r="C592" s="4" t="s">
        <v>1154</v>
      </c>
      <c r="D592" s="3">
        <v>7</v>
      </c>
      <c r="E592" s="13">
        <v>920</v>
      </c>
      <c r="F592" s="3">
        <v>2</v>
      </c>
      <c r="G592" s="3">
        <f t="shared" si="50"/>
        <v>1840</v>
      </c>
      <c r="H592" s="3">
        <f t="shared" si="49"/>
        <v>6440</v>
      </c>
      <c r="I592" s="3"/>
      <c r="J592" s="24" t="s">
        <v>1442</v>
      </c>
    </row>
    <row r="593" spans="1:10" ht="12.75">
      <c r="A593" s="257"/>
      <c r="B593" s="106" t="s">
        <v>1315</v>
      </c>
      <c r="C593" s="4" t="s">
        <v>990</v>
      </c>
      <c r="D593" s="3">
        <v>7</v>
      </c>
      <c r="E593" s="13">
        <v>700</v>
      </c>
      <c r="F593" s="3">
        <v>2</v>
      </c>
      <c r="G593" s="3">
        <f t="shared" si="50"/>
        <v>1400</v>
      </c>
      <c r="H593" s="3">
        <f t="shared" si="49"/>
        <v>4900</v>
      </c>
      <c r="I593" s="3"/>
      <c r="J593" s="24" t="s">
        <v>1442</v>
      </c>
    </row>
    <row r="594" spans="1:10" ht="12.75">
      <c r="A594" s="257"/>
      <c r="B594" s="106" t="s">
        <v>359</v>
      </c>
      <c r="C594" s="4" t="s">
        <v>991</v>
      </c>
      <c r="D594" s="3">
        <v>7</v>
      </c>
      <c r="E594" s="13">
        <v>600</v>
      </c>
      <c r="F594" s="3">
        <v>2</v>
      </c>
      <c r="G594" s="3">
        <f t="shared" si="50"/>
        <v>1200</v>
      </c>
      <c r="H594" s="3">
        <f t="shared" si="49"/>
        <v>4200</v>
      </c>
      <c r="I594" s="3"/>
      <c r="J594" s="24" t="s">
        <v>1442</v>
      </c>
    </row>
    <row r="595" spans="1:10" ht="26.25">
      <c r="A595" s="257"/>
      <c r="B595" s="106" t="s">
        <v>360</v>
      </c>
      <c r="C595" s="4" t="s">
        <v>1155</v>
      </c>
      <c r="D595" s="3">
        <v>4</v>
      </c>
      <c r="E595" s="13">
        <v>90</v>
      </c>
      <c r="F595" s="3">
        <v>2</v>
      </c>
      <c r="G595" s="3">
        <f t="shared" si="50"/>
        <v>180</v>
      </c>
      <c r="H595" s="3">
        <f t="shared" si="49"/>
        <v>360</v>
      </c>
      <c r="I595" s="3"/>
      <c r="J595" s="24" t="s">
        <v>1442</v>
      </c>
    </row>
    <row r="596" spans="1:10" ht="12.75">
      <c r="A596" s="257"/>
      <c r="B596" s="106"/>
      <c r="C596" s="4" t="s">
        <v>1101</v>
      </c>
      <c r="D596" s="11"/>
      <c r="E596" s="11">
        <f>SUM(E577:E595)</f>
        <v>8541</v>
      </c>
      <c r="F596" s="11"/>
      <c r="G596" s="11">
        <f>SUM(G577:G595)</f>
        <v>17082</v>
      </c>
      <c r="H596" s="11">
        <f>SUM(H577:H595)</f>
        <v>57534</v>
      </c>
      <c r="I596" s="11"/>
      <c r="J596" s="117"/>
    </row>
    <row r="597" spans="1:10" ht="12.75">
      <c r="A597" s="257"/>
      <c r="B597" s="106" t="s">
        <v>162</v>
      </c>
      <c r="C597" s="4" t="s">
        <v>1701</v>
      </c>
      <c r="D597" s="190">
        <v>6</v>
      </c>
      <c r="E597" s="190">
        <v>950</v>
      </c>
      <c r="F597" s="190">
        <v>2</v>
      </c>
      <c r="G597" s="3">
        <f aca="true" t="shared" si="51" ref="G597:G602">+E597*F597</f>
        <v>1900</v>
      </c>
      <c r="H597" s="3">
        <f aca="true" t="shared" si="52" ref="H597:H602">D597*E597</f>
        <v>5700</v>
      </c>
      <c r="I597" s="11"/>
      <c r="J597" s="221" t="s">
        <v>1442</v>
      </c>
    </row>
    <row r="598" spans="1:10" ht="12.75">
      <c r="A598" s="259" t="s">
        <v>1700</v>
      </c>
      <c r="B598" s="106" t="s">
        <v>163</v>
      </c>
      <c r="C598" s="4" t="s">
        <v>1702</v>
      </c>
      <c r="D598" s="190">
        <v>6</v>
      </c>
      <c r="E598" s="190">
        <v>450</v>
      </c>
      <c r="F598" s="190">
        <v>2</v>
      </c>
      <c r="G598" s="3">
        <f t="shared" si="51"/>
        <v>900</v>
      </c>
      <c r="H598" s="3">
        <f t="shared" si="52"/>
        <v>2700</v>
      </c>
      <c r="I598" s="11"/>
      <c r="J598" s="221" t="s">
        <v>1442</v>
      </c>
    </row>
    <row r="599" spans="1:10" ht="12.75">
      <c r="A599" s="260"/>
      <c r="B599" s="106" t="s">
        <v>164</v>
      </c>
      <c r="C599" s="4" t="s">
        <v>1703</v>
      </c>
      <c r="D599" s="190">
        <v>6</v>
      </c>
      <c r="E599" s="190">
        <v>170</v>
      </c>
      <c r="F599" s="190">
        <v>2</v>
      </c>
      <c r="G599" s="3">
        <f t="shared" si="51"/>
        <v>340</v>
      </c>
      <c r="H599" s="3">
        <f t="shared" si="52"/>
        <v>1020</v>
      </c>
      <c r="I599" s="11"/>
      <c r="J599" s="221" t="s">
        <v>1442</v>
      </c>
    </row>
    <row r="600" spans="1:10" ht="12.75">
      <c r="A600" s="260"/>
      <c r="B600" s="106" t="s">
        <v>165</v>
      </c>
      <c r="C600" s="4" t="s">
        <v>1704</v>
      </c>
      <c r="D600" s="190">
        <v>6</v>
      </c>
      <c r="E600" s="190">
        <v>240</v>
      </c>
      <c r="F600" s="190">
        <v>2</v>
      </c>
      <c r="G600" s="3">
        <f t="shared" si="51"/>
        <v>480</v>
      </c>
      <c r="H600" s="3">
        <f t="shared" si="52"/>
        <v>1440</v>
      </c>
      <c r="I600" s="11"/>
      <c r="J600" s="221" t="s">
        <v>1442</v>
      </c>
    </row>
    <row r="601" spans="1:10" ht="12.75">
      <c r="A601" s="260"/>
      <c r="B601" s="106" t="s">
        <v>166</v>
      </c>
      <c r="C601" s="4" t="s">
        <v>1705</v>
      </c>
      <c r="D601" s="190">
        <v>6</v>
      </c>
      <c r="E601" s="190">
        <v>330</v>
      </c>
      <c r="F601" s="190">
        <v>2</v>
      </c>
      <c r="G601" s="3">
        <f t="shared" si="51"/>
        <v>660</v>
      </c>
      <c r="H601" s="3">
        <f t="shared" si="52"/>
        <v>1980</v>
      </c>
      <c r="I601" s="11"/>
      <c r="J601" s="221" t="s">
        <v>1442</v>
      </c>
    </row>
    <row r="602" spans="1:10" ht="12.75">
      <c r="A602" s="260"/>
      <c r="B602" s="106" t="s">
        <v>167</v>
      </c>
      <c r="C602" s="4" t="s">
        <v>1706</v>
      </c>
      <c r="D602" s="190">
        <v>6</v>
      </c>
      <c r="E602" s="190">
        <v>330</v>
      </c>
      <c r="F602" s="190">
        <v>2</v>
      </c>
      <c r="G602" s="3">
        <f t="shared" si="51"/>
        <v>660</v>
      </c>
      <c r="H602" s="3">
        <f t="shared" si="52"/>
        <v>1980</v>
      </c>
      <c r="I602" s="11"/>
      <c r="J602" s="221" t="s">
        <v>1442</v>
      </c>
    </row>
    <row r="603" spans="1:10" ht="12.75">
      <c r="A603" s="260"/>
      <c r="B603" s="106"/>
      <c r="C603" s="50" t="s">
        <v>1101</v>
      </c>
      <c r="D603" s="11"/>
      <c r="E603" s="11">
        <f>SUM(E597:E602)</f>
        <v>2470</v>
      </c>
      <c r="F603" s="11"/>
      <c r="G603" s="11">
        <f>SUM(G597:G602)</f>
        <v>4940</v>
      </c>
      <c r="H603" s="11">
        <f>SUM(H597:H602)</f>
        <v>14820</v>
      </c>
      <c r="I603" s="11"/>
      <c r="J603" s="117"/>
    </row>
    <row r="604" spans="1:10" ht="39">
      <c r="A604" s="261"/>
      <c r="B604" s="106" t="s">
        <v>162</v>
      </c>
      <c r="C604" s="4" t="s">
        <v>211</v>
      </c>
      <c r="D604" s="3">
        <v>2</v>
      </c>
      <c r="E604" s="3">
        <v>680</v>
      </c>
      <c r="F604" s="3"/>
      <c r="G604" s="3"/>
      <c r="H604" s="3">
        <f aca="true" t="shared" si="53" ref="H604:H631">D604*E604</f>
        <v>1360</v>
      </c>
      <c r="I604" s="3"/>
      <c r="J604" s="24" t="s">
        <v>1443</v>
      </c>
    </row>
    <row r="605" spans="1:10" ht="12.75">
      <c r="A605" s="257" t="s">
        <v>1472</v>
      </c>
      <c r="B605" s="106" t="s">
        <v>163</v>
      </c>
      <c r="C605" s="101" t="s">
        <v>216</v>
      </c>
      <c r="D605" s="3">
        <v>2</v>
      </c>
      <c r="E605" s="3">
        <f>2*140</f>
        <v>280</v>
      </c>
      <c r="F605" s="3"/>
      <c r="G605" s="3"/>
      <c r="H605" s="3">
        <f t="shared" si="53"/>
        <v>560</v>
      </c>
      <c r="I605" s="3"/>
      <c r="J605" s="24" t="s">
        <v>1443</v>
      </c>
    </row>
    <row r="606" spans="1:10" ht="12.75">
      <c r="A606" s="257"/>
      <c r="B606" s="106" t="s">
        <v>164</v>
      </c>
      <c r="C606" s="4" t="s">
        <v>998</v>
      </c>
      <c r="D606" s="3">
        <v>3</v>
      </c>
      <c r="E606" s="13">
        <v>380</v>
      </c>
      <c r="F606" s="3"/>
      <c r="G606" s="3"/>
      <c r="H606" s="3">
        <f t="shared" si="53"/>
        <v>1140</v>
      </c>
      <c r="I606" s="3"/>
      <c r="J606" s="24" t="s">
        <v>1443</v>
      </c>
    </row>
    <row r="607" spans="1:10" ht="12.75">
      <c r="A607" s="257"/>
      <c r="B607" s="106" t="s">
        <v>165</v>
      </c>
      <c r="C607" s="4" t="s">
        <v>1157</v>
      </c>
      <c r="D607" s="3">
        <v>3</v>
      </c>
      <c r="E607" s="3">
        <v>700</v>
      </c>
      <c r="F607" s="3"/>
      <c r="G607" s="3"/>
      <c r="H607" s="3">
        <f t="shared" si="53"/>
        <v>2100</v>
      </c>
      <c r="I607" s="3"/>
      <c r="J607" s="24" t="s">
        <v>1443</v>
      </c>
    </row>
    <row r="608" spans="1:10" ht="20.25" customHeight="1">
      <c r="A608" s="257"/>
      <c r="B608" s="106" t="s">
        <v>166</v>
      </c>
      <c r="C608" s="4" t="s">
        <v>997</v>
      </c>
      <c r="D608" s="3">
        <v>3</v>
      </c>
      <c r="E608" s="3">
        <v>175</v>
      </c>
      <c r="F608" s="3"/>
      <c r="G608" s="3"/>
      <c r="H608" s="3">
        <f t="shared" si="53"/>
        <v>525</v>
      </c>
      <c r="I608" s="3"/>
      <c r="J608" s="24" t="s">
        <v>1443</v>
      </c>
    </row>
    <row r="609" spans="1:10" ht="26.25">
      <c r="A609" s="257"/>
      <c r="B609" s="106" t="s">
        <v>167</v>
      </c>
      <c r="C609" s="4" t="s">
        <v>1158</v>
      </c>
      <c r="D609" s="3">
        <v>3</v>
      </c>
      <c r="E609" s="3">
        <v>225</v>
      </c>
      <c r="F609" s="3"/>
      <c r="G609" s="3"/>
      <c r="H609" s="3">
        <f t="shared" si="53"/>
        <v>675</v>
      </c>
      <c r="I609" s="3"/>
      <c r="J609" s="24" t="s">
        <v>1443</v>
      </c>
    </row>
    <row r="610" spans="1:10" ht="12.75">
      <c r="A610" s="257"/>
      <c r="B610" s="106" t="s">
        <v>168</v>
      </c>
      <c r="C610" s="4" t="s">
        <v>996</v>
      </c>
      <c r="D610" s="3">
        <v>3</v>
      </c>
      <c r="E610" s="3">
        <v>475</v>
      </c>
      <c r="F610" s="3"/>
      <c r="G610" s="3"/>
      <c r="H610" s="3">
        <f t="shared" si="53"/>
        <v>1425</v>
      </c>
      <c r="I610" s="3"/>
      <c r="J610" s="24" t="s">
        <v>1443</v>
      </c>
    </row>
    <row r="611" spans="1:10" ht="24.75">
      <c r="A611" s="257"/>
      <c r="B611" s="106" t="s">
        <v>169</v>
      </c>
      <c r="C611" s="4" t="s">
        <v>1159</v>
      </c>
      <c r="D611" s="3">
        <v>2</v>
      </c>
      <c r="E611" s="3">
        <v>490</v>
      </c>
      <c r="F611" s="3"/>
      <c r="G611" s="3"/>
      <c r="H611" s="3">
        <f t="shared" si="53"/>
        <v>980</v>
      </c>
      <c r="I611" s="3"/>
      <c r="J611" s="24" t="s">
        <v>1443</v>
      </c>
    </row>
    <row r="612" spans="1:10" ht="26.25">
      <c r="A612" s="257"/>
      <c r="B612" s="106" t="s">
        <v>170</v>
      </c>
      <c r="C612" s="4" t="s">
        <v>1160</v>
      </c>
      <c r="D612" s="3">
        <v>2</v>
      </c>
      <c r="E612" s="3">
        <v>80</v>
      </c>
      <c r="F612" s="3"/>
      <c r="G612" s="3"/>
      <c r="H612" s="3">
        <f t="shared" si="53"/>
        <v>160</v>
      </c>
      <c r="I612" s="3"/>
      <c r="J612" s="24" t="s">
        <v>1443</v>
      </c>
    </row>
    <row r="613" spans="1:10" ht="26.25">
      <c r="A613" s="257"/>
      <c r="B613" s="106" t="s">
        <v>171</v>
      </c>
      <c r="C613" s="4" t="s">
        <v>1161</v>
      </c>
      <c r="D613" s="3">
        <v>2</v>
      </c>
      <c r="E613" s="3">
        <v>140</v>
      </c>
      <c r="F613" s="3"/>
      <c r="G613" s="3"/>
      <c r="H613" s="3">
        <f t="shared" si="53"/>
        <v>280</v>
      </c>
      <c r="I613" s="3"/>
      <c r="J613" s="24" t="s">
        <v>1443</v>
      </c>
    </row>
    <row r="614" spans="1:10" ht="12.75">
      <c r="A614" s="257"/>
      <c r="B614" s="106" t="s">
        <v>172</v>
      </c>
      <c r="C614" s="4" t="s">
        <v>994</v>
      </c>
      <c r="D614" s="3">
        <v>2</v>
      </c>
      <c r="E614" s="3">
        <v>510</v>
      </c>
      <c r="F614" s="3"/>
      <c r="G614" s="3"/>
      <c r="H614" s="3">
        <f t="shared" si="53"/>
        <v>1020</v>
      </c>
      <c r="I614" s="3"/>
      <c r="J614" s="24" t="s">
        <v>1443</v>
      </c>
    </row>
    <row r="615" spans="1:10" ht="13.5">
      <c r="A615" s="257"/>
      <c r="B615" s="106" t="s">
        <v>173</v>
      </c>
      <c r="C615" s="4" t="s">
        <v>993</v>
      </c>
      <c r="D615" s="3">
        <v>2</v>
      </c>
      <c r="E615" s="3">
        <v>185</v>
      </c>
      <c r="F615" s="23"/>
      <c r="G615" s="23"/>
      <c r="H615" s="3">
        <f t="shared" si="53"/>
        <v>370</v>
      </c>
      <c r="I615" s="3"/>
      <c r="J615" s="24" t="s">
        <v>1443</v>
      </c>
    </row>
    <row r="616" spans="1:10" ht="15" customHeight="1">
      <c r="A616" s="257"/>
      <c r="B616" s="106" t="s">
        <v>174</v>
      </c>
      <c r="C616" s="4" t="s">
        <v>995</v>
      </c>
      <c r="D616" s="3">
        <v>2</v>
      </c>
      <c r="E616" s="3">
        <v>140</v>
      </c>
      <c r="F616" s="3"/>
      <c r="G616" s="3"/>
      <c r="H616" s="3">
        <f t="shared" si="53"/>
        <v>280</v>
      </c>
      <c r="I616" s="3"/>
      <c r="J616" s="24" t="s">
        <v>1443</v>
      </c>
    </row>
    <row r="617" spans="1:10" ht="12.75">
      <c r="A617" s="257"/>
      <c r="B617" s="106" t="s">
        <v>175</v>
      </c>
      <c r="C617" s="4" t="s">
        <v>992</v>
      </c>
      <c r="D617" s="3">
        <v>2</v>
      </c>
      <c r="E617" s="3">
        <v>725</v>
      </c>
      <c r="F617" s="3"/>
      <c r="G617" s="3"/>
      <c r="H617" s="3">
        <f t="shared" si="53"/>
        <v>1450</v>
      </c>
      <c r="I617" s="3"/>
      <c r="J617" s="24" t="s">
        <v>1443</v>
      </c>
    </row>
    <row r="618" spans="1:10" ht="26.25">
      <c r="A618" s="257"/>
      <c r="B618" s="106" t="s">
        <v>714</v>
      </c>
      <c r="C618" s="4" t="s">
        <v>1162</v>
      </c>
      <c r="D618" s="3">
        <v>2</v>
      </c>
      <c r="E618" s="3">
        <v>180</v>
      </c>
      <c r="F618" s="3"/>
      <c r="G618" s="3"/>
      <c r="H618" s="3">
        <f t="shared" si="53"/>
        <v>360</v>
      </c>
      <c r="I618" s="3"/>
      <c r="J618" s="24" t="s">
        <v>1443</v>
      </c>
    </row>
    <row r="619" spans="1:10" ht="26.25">
      <c r="A619" s="257"/>
      <c r="B619" s="106" t="s">
        <v>715</v>
      </c>
      <c r="C619" s="4" t="s">
        <v>1163</v>
      </c>
      <c r="D619" s="3">
        <v>2</v>
      </c>
      <c r="E619" s="3">
        <v>730</v>
      </c>
      <c r="F619" s="3"/>
      <c r="G619" s="3"/>
      <c r="H619" s="3">
        <f t="shared" si="53"/>
        <v>1460</v>
      </c>
      <c r="I619" s="3"/>
      <c r="J619" s="24" t="s">
        <v>1443</v>
      </c>
    </row>
    <row r="620" spans="1:10" ht="12.75">
      <c r="A620" s="257"/>
      <c r="B620" s="106" t="s">
        <v>1315</v>
      </c>
      <c r="C620" s="4" t="s">
        <v>1164</v>
      </c>
      <c r="D620" s="3">
        <v>3</v>
      </c>
      <c r="E620" s="3">
        <v>550</v>
      </c>
      <c r="F620" s="3"/>
      <c r="G620" s="3"/>
      <c r="H620" s="3">
        <f t="shared" si="53"/>
        <v>1650</v>
      </c>
      <c r="I620" s="3"/>
      <c r="J620" s="24" t="s">
        <v>1443</v>
      </c>
    </row>
    <row r="621" spans="1:10" ht="26.25">
      <c r="A621" s="257"/>
      <c r="B621" s="106" t="s">
        <v>359</v>
      </c>
      <c r="C621" s="4" t="s">
        <v>332</v>
      </c>
      <c r="D621" s="3">
        <v>2</v>
      </c>
      <c r="E621" s="3">
        <v>140</v>
      </c>
      <c r="F621" s="3"/>
      <c r="G621" s="3"/>
      <c r="H621" s="3">
        <f t="shared" si="53"/>
        <v>280</v>
      </c>
      <c r="I621" s="3"/>
      <c r="J621" s="24" t="s">
        <v>1443</v>
      </c>
    </row>
    <row r="622" spans="1:10" ht="29.25" customHeight="1">
      <c r="A622" s="257"/>
      <c r="B622" s="106" t="s">
        <v>360</v>
      </c>
      <c r="C622" s="4" t="s">
        <v>1165</v>
      </c>
      <c r="D622" s="3">
        <v>3</v>
      </c>
      <c r="E622" s="3">
        <v>50</v>
      </c>
      <c r="F622" s="3"/>
      <c r="G622" s="3"/>
      <c r="H622" s="3">
        <f t="shared" si="53"/>
        <v>150</v>
      </c>
      <c r="I622" s="3"/>
      <c r="J622" s="24" t="s">
        <v>1443</v>
      </c>
    </row>
    <row r="623" spans="1:10" ht="12.75">
      <c r="A623" s="257"/>
      <c r="B623" s="106" t="s">
        <v>361</v>
      </c>
      <c r="C623" s="4" t="s">
        <v>1166</v>
      </c>
      <c r="D623" s="3">
        <v>2</v>
      </c>
      <c r="E623" s="3">
        <v>1100</v>
      </c>
      <c r="F623" s="3"/>
      <c r="G623" s="3"/>
      <c r="H623" s="3">
        <f t="shared" si="53"/>
        <v>2200</v>
      </c>
      <c r="I623" s="3"/>
      <c r="J623" s="24" t="s">
        <v>1443</v>
      </c>
    </row>
    <row r="624" spans="1:10" ht="14.25" customHeight="1">
      <c r="A624" s="257"/>
      <c r="B624" s="106" t="s">
        <v>362</v>
      </c>
      <c r="C624" s="4" t="s">
        <v>333</v>
      </c>
      <c r="D624" s="3">
        <v>2</v>
      </c>
      <c r="E624" s="3">
        <v>200</v>
      </c>
      <c r="F624" s="3"/>
      <c r="G624" s="3"/>
      <c r="H624" s="3">
        <f t="shared" si="53"/>
        <v>400</v>
      </c>
      <c r="I624" s="3"/>
      <c r="J624" s="24" t="s">
        <v>1443</v>
      </c>
    </row>
    <row r="625" spans="1:10" ht="26.25">
      <c r="A625" s="257"/>
      <c r="B625" s="106" t="s">
        <v>363</v>
      </c>
      <c r="C625" s="4" t="s">
        <v>325</v>
      </c>
      <c r="D625" s="3">
        <v>2</v>
      </c>
      <c r="E625" s="3">
        <v>85</v>
      </c>
      <c r="F625" s="3"/>
      <c r="G625" s="3"/>
      <c r="H625" s="3">
        <f t="shared" si="53"/>
        <v>170</v>
      </c>
      <c r="I625" s="3"/>
      <c r="J625" s="24" t="s">
        <v>1443</v>
      </c>
    </row>
    <row r="626" spans="1:10" ht="12.75">
      <c r="A626" s="257"/>
      <c r="B626" s="106" t="s">
        <v>364</v>
      </c>
      <c r="C626" s="4" t="s">
        <v>326</v>
      </c>
      <c r="D626" s="3">
        <v>2</v>
      </c>
      <c r="E626" s="3">
        <v>75</v>
      </c>
      <c r="F626" s="3"/>
      <c r="G626" s="3"/>
      <c r="H626" s="3">
        <f t="shared" si="53"/>
        <v>150</v>
      </c>
      <c r="I626" s="3"/>
      <c r="J626" s="24" t="s">
        <v>1443</v>
      </c>
    </row>
    <row r="627" spans="1:10" ht="26.25">
      <c r="A627" s="257"/>
      <c r="B627" s="106" t="s">
        <v>365</v>
      </c>
      <c r="C627" s="4" t="s">
        <v>327</v>
      </c>
      <c r="D627" s="3">
        <v>2</v>
      </c>
      <c r="E627" s="3">
        <v>50</v>
      </c>
      <c r="F627" s="3"/>
      <c r="G627" s="3"/>
      <c r="H627" s="3">
        <f t="shared" si="53"/>
        <v>100</v>
      </c>
      <c r="I627" s="3"/>
      <c r="J627" s="24" t="s">
        <v>1443</v>
      </c>
    </row>
    <row r="628" spans="1:10" ht="12.75">
      <c r="A628" s="257"/>
      <c r="B628" s="106" t="s">
        <v>366</v>
      </c>
      <c r="C628" s="4" t="s">
        <v>328</v>
      </c>
      <c r="D628" s="3">
        <v>2</v>
      </c>
      <c r="E628" s="3">
        <v>40</v>
      </c>
      <c r="F628" s="3"/>
      <c r="G628" s="3"/>
      <c r="H628" s="3">
        <f t="shared" si="53"/>
        <v>80</v>
      </c>
      <c r="I628" s="3"/>
      <c r="J628" s="24" t="s">
        <v>1443</v>
      </c>
    </row>
    <row r="629" spans="1:10" ht="15.75" customHeight="1">
      <c r="A629" s="257"/>
      <c r="B629" s="106" t="s">
        <v>367</v>
      </c>
      <c r="C629" s="4" t="s">
        <v>329</v>
      </c>
      <c r="D629" s="3">
        <v>2</v>
      </c>
      <c r="E629" s="3">
        <v>60</v>
      </c>
      <c r="F629" s="3"/>
      <c r="G629" s="3"/>
      <c r="H629" s="3">
        <f t="shared" si="53"/>
        <v>120</v>
      </c>
      <c r="I629" s="3"/>
      <c r="J629" s="24" t="s">
        <v>1443</v>
      </c>
    </row>
    <row r="630" spans="1:10" ht="18" customHeight="1">
      <c r="A630" s="257"/>
      <c r="B630" s="106" t="s">
        <v>368</v>
      </c>
      <c r="C630" s="4" t="s">
        <v>330</v>
      </c>
      <c r="D630" s="3">
        <v>2</v>
      </c>
      <c r="E630" s="3">
        <v>35</v>
      </c>
      <c r="F630" s="3"/>
      <c r="G630" s="3"/>
      <c r="H630" s="3">
        <f t="shared" si="53"/>
        <v>70</v>
      </c>
      <c r="I630" s="3"/>
      <c r="J630" s="24" t="s">
        <v>1443</v>
      </c>
    </row>
    <row r="631" spans="1:10" ht="12.75">
      <c r="A631" s="257"/>
      <c r="B631" s="106" t="s">
        <v>369</v>
      </c>
      <c r="C631" s="4" t="s">
        <v>331</v>
      </c>
      <c r="D631" s="3">
        <v>3</v>
      </c>
      <c r="E631" s="3">
        <v>90</v>
      </c>
      <c r="F631" s="3"/>
      <c r="G631" s="3"/>
      <c r="H631" s="3">
        <f t="shared" si="53"/>
        <v>270</v>
      </c>
      <c r="I631" s="3"/>
      <c r="J631" s="24" t="s">
        <v>1443</v>
      </c>
    </row>
    <row r="632" spans="1:10" ht="15.75" customHeight="1">
      <c r="A632" s="257"/>
      <c r="B632" s="106"/>
      <c r="C632" s="4" t="s">
        <v>1101</v>
      </c>
      <c r="D632" s="11"/>
      <c r="E632" s="11">
        <f>SUM(E604:E631)</f>
        <v>8570</v>
      </c>
      <c r="F632" s="11"/>
      <c r="G632" s="11"/>
      <c r="H632" s="11">
        <f>SUM(H604:H631)</f>
        <v>19785</v>
      </c>
      <c r="I632" s="11"/>
      <c r="J632" s="117"/>
    </row>
    <row r="633" spans="1:10" ht="26.25">
      <c r="A633" s="257"/>
      <c r="B633" s="106" t="s">
        <v>162</v>
      </c>
      <c r="C633" s="4" t="s">
        <v>334</v>
      </c>
      <c r="D633" s="3">
        <v>3</v>
      </c>
      <c r="E633" s="3">
        <v>495</v>
      </c>
      <c r="F633" s="3"/>
      <c r="G633" s="3"/>
      <c r="H633" s="3">
        <f aca="true" t="shared" si="54" ref="H633:H671">D633*E633</f>
        <v>1485</v>
      </c>
      <c r="I633" s="3"/>
      <c r="J633" s="24" t="s">
        <v>1443</v>
      </c>
    </row>
    <row r="634" spans="1:10" ht="24.75">
      <c r="A634" s="257" t="s">
        <v>1473</v>
      </c>
      <c r="B634" s="106" t="s">
        <v>163</v>
      </c>
      <c r="C634" s="4" t="s">
        <v>1634</v>
      </c>
      <c r="D634" s="3">
        <v>3</v>
      </c>
      <c r="E634" s="3">
        <v>100</v>
      </c>
      <c r="F634" s="3"/>
      <c r="G634" s="3"/>
      <c r="H634" s="3">
        <f t="shared" si="54"/>
        <v>300</v>
      </c>
      <c r="I634" s="3"/>
      <c r="J634" s="24" t="s">
        <v>1443</v>
      </c>
    </row>
    <row r="635" spans="1:10" ht="12.75">
      <c r="A635" s="257"/>
      <c r="B635" s="106" t="s">
        <v>164</v>
      </c>
      <c r="C635" s="4" t="s">
        <v>1404</v>
      </c>
      <c r="D635" s="3">
        <v>2</v>
      </c>
      <c r="E635" s="3">
        <v>210</v>
      </c>
      <c r="F635" s="3"/>
      <c r="G635" s="3"/>
      <c r="H635" s="3">
        <f t="shared" si="54"/>
        <v>420</v>
      </c>
      <c r="I635" s="3"/>
      <c r="J635" s="24" t="s">
        <v>1443</v>
      </c>
    </row>
    <row r="636" spans="1:10" ht="12.75">
      <c r="A636" s="257"/>
      <c r="B636" s="106" t="s">
        <v>165</v>
      </c>
      <c r="C636" s="4" t="s">
        <v>1405</v>
      </c>
      <c r="D636" s="3">
        <v>2</v>
      </c>
      <c r="E636" s="3">
        <v>130</v>
      </c>
      <c r="F636" s="3"/>
      <c r="G636" s="3"/>
      <c r="H636" s="3">
        <f t="shared" si="54"/>
        <v>260</v>
      </c>
      <c r="I636" s="3"/>
      <c r="J636" s="24" t="s">
        <v>1443</v>
      </c>
    </row>
    <row r="637" spans="1:10" ht="12.75">
      <c r="A637" s="257"/>
      <c r="B637" s="106" t="s">
        <v>166</v>
      </c>
      <c r="C637" s="4" t="s">
        <v>1407</v>
      </c>
      <c r="D637" s="3">
        <v>3</v>
      </c>
      <c r="E637" s="3">
        <v>125</v>
      </c>
      <c r="F637" s="3"/>
      <c r="G637" s="3"/>
      <c r="H637" s="3">
        <f t="shared" si="54"/>
        <v>375</v>
      </c>
      <c r="I637" s="3"/>
      <c r="J637" s="24" t="s">
        <v>1443</v>
      </c>
    </row>
    <row r="638" spans="1:10" ht="24">
      <c r="A638" s="257"/>
      <c r="B638" s="106" t="s">
        <v>167</v>
      </c>
      <c r="C638" s="4" t="s">
        <v>335</v>
      </c>
      <c r="D638" s="3">
        <v>2</v>
      </c>
      <c r="E638" s="3">
        <v>600</v>
      </c>
      <c r="F638" s="3"/>
      <c r="G638" s="3"/>
      <c r="H638" s="3">
        <f t="shared" si="54"/>
        <v>1200</v>
      </c>
      <c r="I638" s="3"/>
      <c r="J638" s="24" t="s">
        <v>1443</v>
      </c>
    </row>
    <row r="639" spans="1:10" ht="12.75">
      <c r="A639" s="257"/>
      <c r="B639" s="106" t="s">
        <v>168</v>
      </c>
      <c r="C639" s="4" t="s">
        <v>1406</v>
      </c>
      <c r="D639" s="3">
        <v>3</v>
      </c>
      <c r="E639" s="3">
        <v>140</v>
      </c>
      <c r="F639" s="3"/>
      <c r="G639" s="3"/>
      <c r="H639" s="3">
        <f t="shared" si="54"/>
        <v>420</v>
      </c>
      <c r="I639" s="3"/>
      <c r="J639" s="24" t="s">
        <v>1443</v>
      </c>
    </row>
    <row r="640" spans="1:10" ht="26.25">
      <c r="A640" s="257"/>
      <c r="B640" s="106" t="s">
        <v>169</v>
      </c>
      <c r="C640" s="4" t="s">
        <v>212</v>
      </c>
      <c r="D640" s="3">
        <v>3</v>
      </c>
      <c r="E640" s="3">
        <v>350</v>
      </c>
      <c r="F640" s="3"/>
      <c r="G640" s="3"/>
      <c r="H640" s="3">
        <f t="shared" si="54"/>
        <v>1050</v>
      </c>
      <c r="I640" s="3"/>
      <c r="J640" s="24" t="s">
        <v>1443</v>
      </c>
    </row>
    <row r="641" spans="1:10" ht="26.25">
      <c r="A641" s="257"/>
      <c r="B641" s="106" t="s">
        <v>170</v>
      </c>
      <c r="C641" s="4" t="s">
        <v>213</v>
      </c>
      <c r="D641" s="3">
        <v>3</v>
      </c>
      <c r="E641" s="3">
        <v>180</v>
      </c>
      <c r="F641" s="3"/>
      <c r="G641" s="3"/>
      <c r="H641" s="3">
        <f t="shared" si="54"/>
        <v>540</v>
      </c>
      <c r="I641" s="3"/>
      <c r="J641" s="24" t="s">
        <v>1443</v>
      </c>
    </row>
    <row r="642" spans="1:10" ht="26.25">
      <c r="A642" s="257"/>
      <c r="B642" s="106" t="s">
        <v>171</v>
      </c>
      <c r="C642" s="4" t="s">
        <v>1403</v>
      </c>
      <c r="D642" s="3">
        <v>2</v>
      </c>
      <c r="E642" s="3">
        <v>265</v>
      </c>
      <c r="F642" s="3"/>
      <c r="G642" s="3"/>
      <c r="H642" s="3">
        <f t="shared" si="54"/>
        <v>530</v>
      </c>
      <c r="I642" s="3"/>
      <c r="J642" s="24" t="s">
        <v>1443</v>
      </c>
    </row>
    <row r="643" spans="1:10" ht="26.25">
      <c r="A643" s="257"/>
      <c r="B643" s="106" t="s">
        <v>172</v>
      </c>
      <c r="C643" s="4" t="s">
        <v>1402</v>
      </c>
      <c r="D643" s="3">
        <v>2</v>
      </c>
      <c r="E643" s="3">
        <v>450</v>
      </c>
      <c r="F643" s="3"/>
      <c r="G643" s="3"/>
      <c r="H643" s="3">
        <f t="shared" si="54"/>
        <v>900</v>
      </c>
      <c r="I643" s="3"/>
      <c r="J643" s="24" t="s">
        <v>1443</v>
      </c>
    </row>
    <row r="644" spans="1:10" ht="24.75">
      <c r="A644" s="257"/>
      <c r="B644" s="106" t="s">
        <v>173</v>
      </c>
      <c r="C644" s="4" t="s">
        <v>336</v>
      </c>
      <c r="D644" s="3">
        <v>2</v>
      </c>
      <c r="E644" s="3">
        <v>100</v>
      </c>
      <c r="F644" s="13"/>
      <c r="G644" s="23"/>
      <c r="H644" s="3">
        <f t="shared" si="54"/>
        <v>200</v>
      </c>
      <c r="I644" s="3"/>
      <c r="J644" s="24" t="s">
        <v>1443</v>
      </c>
    </row>
    <row r="645" spans="1:10" ht="24">
      <c r="A645" s="257"/>
      <c r="B645" s="106" t="s">
        <v>174</v>
      </c>
      <c r="C645" s="4" t="s">
        <v>337</v>
      </c>
      <c r="D645" s="3">
        <v>2</v>
      </c>
      <c r="E645" s="3">
        <v>400</v>
      </c>
      <c r="F645" s="3"/>
      <c r="G645" s="3"/>
      <c r="H645" s="3">
        <f t="shared" si="54"/>
        <v>800</v>
      </c>
      <c r="I645" s="3"/>
      <c r="J645" s="24" t="s">
        <v>1443</v>
      </c>
    </row>
    <row r="646" spans="1:10" ht="24.75">
      <c r="A646" s="257"/>
      <c r="B646" s="106" t="s">
        <v>175</v>
      </c>
      <c r="C646" s="4" t="s">
        <v>338</v>
      </c>
      <c r="D646" s="3">
        <v>2</v>
      </c>
      <c r="E646" s="3">
        <v>75</v>
      </c>
      <c r="F646" s="3"/>
      <c r="G646" s="3"/>
      <c r="H646" s="3">
        <f t="shared" si="54"/>
        <v>150</v>
      </c>
      <c r="I646" s="3"/>
      <c r="J646" s="24" t="s">
        <v>1443</v>
      </c>
    </row>
    <row r="647" spans="1:10" ht="26.25">
      <c r="A647" s="257"/>
      <c r="B647" s="106" t="s">
        <v>714</v>
      </c>
      <c r="C647" s="4" t="s">
        <v>390</v>
      </c>
      <c r="D647" s="3">
        <v>2</v>
      </c>
      <c r="E647" s="3">
        <v>235</v>
      </c>
      <c r="F647" s="3"/>
      <c r="G647" s="3"/>
      <c r="H647" s="3">
        <f t="shared" si="54"/>
        <v>470</v>
      </c>
      <c r="I647" s="3"/>
      <c r="J647" s="24" t="s">
        <v>1443</v>
      </c>
    </row>
    <row r="648" spans="1:10" ht="26.25">
      <c r="A648" s="257"/>
      <c r="B648" s="106" t="s">
        <v>715</v>
      </c>
      <c r="C648" s="4" t="s">
        <v>391</v>
      </c>
      <c r="D648" s="3">
        <v>2</v>
      </c>
      <c r="E648" s="3">
        <v>210</v>
      </c>
      <c r="F648" s="3"/>
      <c r="G648" s="3"/>
      <c r="H648" s="3">
        <f t="shared" si="54"/>
        <v>420</v>
      </c>
      <c r="I648" s="3"/>
      <c r="J648" s="24" t="s">
        <v>1443</v>
      </c>
    </row>
    <row r="649" spans="1:10" ht="12.75">
      <c r="A649" s="257"/>
      <c r="B649" s="106" t="s">
        <v>1315</v>
      </c>
      <c r="C649" s="4" t="s">
        <v>1401</v>
      </c>
      <c r="D649" s="3">
        <v>2</v>
      </c>
      <c r="E649" s="3">
        <v>80</v>
      </c>
      <c r="F649" s="3"/>
      <c r="G649" s="3"/>
      <c r="H649" s="3">
        <f t="shared" si="54"/>
        <v>160</v>
      </c>
      <c r="I649" s="3"/>
      <c r="J649" s="24" t="s">
        <v>1443</v>
      </c>
    </row>
    <row r="650" spans="1:10" ht="39">
      <c r="A650" s="257"/>
      <c r="B650" s="106" t="s">
        <v>359</v>
      </c>
      <c r="C650" s="4" t="s">
        <v>407</v>
      </c>
      <c r="D650" s="3">
        <v>3</v>
      </c>
      <c r="E650" s="3">
        <v>225</v>
      </c>
      <c r="F650" s="3"/>
      <c r="G650" s="3"/>
      <c r="H650" s="3">
        <f t="shared" si="54"/>
        <v>675</v>
      </c>
      <c r="I650" s="3"/>
      <c r="J650" s="24" t="s">
        <v>1443</v>
      </c>
    </row>
    <row r="651" spans="1:10" ht="26.25">
      <c r="A651" s="257"/>
      <c r="B651" s="106" t="s">
        <v>360</v>
      </c>
      <c r="C651" s="4" t="s">
        <v>392</v>
      </c>
      <c r="D651" s="3">
        <v>2</v>
      </c>
      <c r="E651" s="3">
        <v>110</v>
      </c>
      <c r="F651" s="3"/>
      <c r="G651" s="3"/>
      <c r="H651" s="3">
        <f t="shared" si="54"/>
        <v>220</v>
      </c>
      <c r="I651" s="3"/>
      <c r="J651" s="24" t="s">
        <v>1443</v>
      </c>
    </row>
    <row r="652" spans="1:10" ht="15.75" customHeight="1">
      <c r="A652" s="257"/>
      <c r="B652" s="106" t="s">
        <v>361</v>
      </c>
      <c r="C652" s="4" t="s">
        <v>393</v>
      </c>
      <c r="D652" s="3">
        <v>2</v>
      </c>
      <c r="E652" s="3">
        <v>75</v>
      </c>
      <c r="F652" s="3"/>
      <c r="G652" s="3"/>
      <c r="H652" s="3">
        <f t="shared" si="54"/>
        <v>150</v>
      </c>
      <c r="I652" s="3"/>
      <c r="J652" s="24" t="s">
        <v>1443</v>
      </c>
    </row>
    <row r="653" spans="1:10" ht="26.25">
      <c r="A653" s="257"/>
      <c r="B653" s="106" t="s">
        <v>362</v>
      </c>
      <c r="C653" s="4" t="s">
        <v>394</v>
      </c>
      <c r="D653" s="3">
        <v>3</v>
      </c>
      <c r="E653" s="3">
        <v>240</v>
      </c>
      <c r="F653" s="3"/>
      <c r="G653" s="3"/>
      <c r="H653" s="3">
        <f t="shared" si="54"/>
        <v>720</v>
      </c>
      <c r="I653" s="3"/>
      <c r="J653" s="24" t="s">
        <v>1443</v>
      </c>
    </row>
    <row r="654" spans="1:10" ht="26.25">
      <c r="A654" s="257"/>
      <c r="B654" s="106" t="s">
        <v>363</v>
      </c>
      <c r="C654" s="4" t="s">
        <v>1444</v>
      </c>
      <c r="D654" s="3">
        <v>3</v>
      </c>
      <c r="E654" s="3">
        <v>140</v>
      </c>
      <c r="F654" s="3"/>
      <c r="G654" s="3"/>
      <c r="H654" s="3">
        <f t="shared" si="54"/>
        <v>420</v>
      </c>
      <c r="I654" s="3"/>
      <c r="J654" s="24" t="s">
        <v>1443</v>
      </c>
    </row>
    <row r="655" spans="1:10" ht="12.75">
      <c r="A655" s="257"/>
      <c r="B655" s="106" t="s">
        <v>364</v>
      </c>
      <c r="C655" s="4" t="s">
        <v>1408</v>
      </c>
      <c r="D655" s="3">
        <v>3</v>
      </c>
      <c r="E655" s="3">
        <v>300</v>
      </c>
      <c r="F655" s="3"/>
      <c r="G655" s="3"/>
      <c r="H655" s="3">
        <f t="shared" si="54"/>
        <v>900</v>
      </c>
      <c r="I655" s="3"/>
      <c r="J655" s="24" t="s">
        <v>1443</v>
      </c>
    </row>
    <row r="656" spans="1:10" ht="12.75">
      <c r="A656" s="257"/>
      <c r="B656" s="106" t="s">
        <v>365</v>
      </c>
      <c r="C656" s="4" t="s">
        <v>1409</v>
      </c>
      <c r="D656" s="3">
        <v>3</v>
      </c>
      <c r="E656" s="3">
        <v>400</v>
      </c>
      <c r="F656" s="3"/>
      <c r="G656" s="3"/>
      <c r="H656" s="3">
        <f t="shared" si="54"/>
        <v>1200</v>
      </c>
      <c r="I656" s="3"/>
      <c r="J656" s="24" t="s">
        <v>1443</v>
      </c>
    </row>
    <row r="657" spans="1:10" ht="26.25">
      <c r="A657" s="257"/>
      <c r="B657" s="106" t="s">
        <v>366</v>
      </c>
      <c r="C657" s="4" t="s">
        <v>395</v>
      </c>
      <c r="D657" s="3">
        <v>3</v>
      </c>
      <c r="E657" s="3">
        <v>105</v>
      </c>
      <c r="F657" s="3"/>
      <c r="G657" s="3"/>
      <c r="H657" s="3">
        <f t="shared" si="54"/>
        <v>315</v>
      </c>
      <c r="I657" s="3"/>
      <c r="J657" s="24" t="s">
        <v>1443</v>
      </c>
    </row>
    <row r="658" spans="1:10" ht="12.75">
      <c r="A658" s="257"/>
      <c r="B658" s="106" t="s">
        <v>367</v>
      </c>
      <c r="C658" s="4" t="s">
        <v>1410</v>
      </c>
      <c r="D658" s="3">
        <v>2</v>
      </c>
      <c r="E658" s="3">
        <v>435</v>
      </c>
      <c r="F658" s="3"/>
      <c r="G658" s="3"/>
      <c r="H658" s="3">
        <f t="shared" si="54"/>
        <v>870</v>
      </c>
      <c r="I658" s="3"/>
      <c r="J658" s="24" t="s">
        <v>1443</v>
      </c>
    </row>
    <row r="659" spans="1:10" ht="26.25">
      <c r="A659" s="257"/>
      <c r="B659" s="106" t="s">
        <v>368</v>
      </c>
      <c r="C659" s="4" t="s">
        <v>396</v>
      </c>
      <c r="D659" s="3">
        <v>2</v>
      </c>
      <c r="E659" s="3">
        <v>265</v>
      </c>
      <c r="F659" s="3"/>
      <c r="G659" s="3"/>
      <c r="H659" s="3">
        <f t="shared" si="54"/>
        <v>530</v>
      </c>
      <c r="I659" s="3"/>
      <c r="J659" s="24" t="s">
        <v>1443</v>
      </c>
    </row>
    <row r="660" spans="1:10" ht="26.25">
      <c r="A660" s="257"/>
      <c r="B660" s="106" t="s">
        <v>369</v>
      </c>
      <c r="C660" s="4" t="s">
        <v>397</v>
      </c>
      <c r="D660" s="3">
        <v>3</v>
      </c>
      <c r="E660" s="3">
        <v>225</v>
      </c>
      <c r="F660" s="3"/>
      <c r="G660" s="3"/>
      <c r="H660" s="3">
        <f t="shared" si="54"/>
        <v>675</v>
      </c>
      <c r="I660" s="3"/>
      <c r="J660" s="24" t="s">
        <v>1443</v>
      </c>
    </row>
    <row r="661" spans="1:10" ht="12.75">
      <c r="A661" s="257"/>
      <c r="B661" s="106" t="s">
        <v>370</v>
      </c>
      <c r="C661" s="4" t="s">
        <v>1123</v>
      </c>
      <c r="D661" s="3">
        <v>2</v>
      </c>
      <c r="E661" s="3">
        <v>205</v>
      </c>
      <c r="F661" s="3"/>
      <c r="G661" s="3"/>
      <c r="H661" s="3">
        <f t="shared" si="54"/>
        <v>410</v>
      </c>
      <c r="I661" s="3"/>
      <c r="J661" s="24" t="s">
        <v>1443</v>
      </c>
    </row>
    <row r="662" spans="1:10" ht="12.75">
      <c r="A662" s="257"/>
      <c r="B662" s="106" t="s">
        <v>371</v>
      </c>
      <c r="C662" s="4" t="s">
        <v>398</v>
      </c>
      <c r="D662" s="3">
        <v>2</v>
      </c>
      <c r="E662" s="3">
        <v>80</v>
      </c>
      <c r="F662" s="3"/>
      <c r="G662" s="3"/>
      <c r="H662" s="3">
        <f t="shared" si="54"/>
        <v>160</v>
      </c>
      <c r="I662" s="3"/>
      <c r="J662" s="24" t="s">
        <v>1443</v>
      </c>
    </row>
    <row r="663" spans="1:10" ht="16.5" customHeight="1">
      <c r="A663" s="257"/>
      <c r="B663" s="106" t="s">
        <v>372</v>
      </c>
      <c r="C663" s="4" t="s">
        <v>399</v>
      </c>
      <c r="D663" s="3">
        <v>2</v>
      </c>
      <c r="E663" s="3">
        <v>95</v>
      </c>
      <c r="F663" s="3"/>
      <c r="G663" s="3"/>
      <c r="H663" s="3">
        <f t="shared" si="54"/>
        <v>190</v>
      </c>
      <c r="I663" s="3"/>
      <c r="J663" s="24" t="s">
        <v>1443</v>
      </c>
    </row>
    <row r="664" spans="1:10" ht="26.25" customHeight="1">
      <c r="A664" s="257"/>
      <c r="B664" s="106" t="s">
        <v>373</v>
      </c>
      <c r="C664" s="4" t="s">
        <v>400</v>
      </c>
      <c r="D664" s="3">
        <v>3</v>
      </c>
      <c r="E664" s="3">
        <v>165</v>
      </c>
      <c r="F664" s="3"/>
      <c r="G664" s="3"/>
      <c r="H664" s="3">
        <f t="shared" si="54"/>
        <v>495</v>
      </c>
      <c r="I664" s="3"/>
      <c r="J664" s="24" t="s">
        <v>1443</v>
      </c>
    </row>
    <row r="665" spans="1:10" ht="26.25">
      <c r="A665" s="257"/>
      <c r="B665" s="106" t="s">
        <v>374</v>
      </c>
      <c r="C665" s="4" t="s">
        <v>401</v>
      </c>
      <c r="D665" s="3">
        <v>2</v>
      </c>
      <c r="E665" s="3">
        <v>65</v>
      </c>
      <c r="F665" s="3"/>
      <c r="G665" s="3"/>
      <c r="H665" s="3">
        <f t="shared" si="54"/>
        <v>130</v>
      </c>
      <c r="I665" s="3"/>
      <c r="J665" s="24" t="s">
        <v>1443</v>
      </c>
    </row>
    <row r="666" spans="1:10" ht="12.75">
      <c r="A666" s="257"/>
      <c r="B666" s="106" t="s">
        <v>375</v>
      </c>
      <c r="C666" s="4" t="s">
        <v>402</v>
      </c>
      <c r="D666" s="3">
        <v>3</v>
      </c>
      <c r="E666" s="3">
        <v>320</v>
      </c>
      <c r="F666" s="3"/>
      <c r="G666" s="3"/>
      <c r="H666" s="3">
        <f t="shared" si="54"/>
        <v>960</v>
      </c>
      <c r="I666" s="3"/>
      <c r="J666" s="24" t="s">
        <v>1443</v>
      </c>
    </row>
    <row r="667" spans="1:10" ht="15" customHeight="1">
      <c r="A667" s="257"/>
      <c r="B667" s="106" t="s">
        <v>376</v>
      </c>
      <c r="C667" s="4" t="s">
        <v>405</v>
      </c>
      <c r="D667" s="3">
        <v>2</v>
      </c>
      <c r="E667" s="3">
        <v>400</v>
      </c>
      <c r="F667" s="3"/>
      <c r="G667" s="3"/>
      <c r="H667" s="3">
        <f t="shared" si="54"/>
        <v>800</v>
      </c>
      <c r="I667" s="3"/>
      <c r="J667" s="24" t="s">
        <v>1443</v>
      </c>
    </row>
    <row r="668" spans="1:10" ht="12.75">
      <c r="A668" s="257"/>
      <c r="B668" s="106" t="s">
        <v>377</v>
      </c>
      <c r="C668" s="4" t="s">
        <v>1124</v>
      </c>
      <c r="D668" s="3">
        <v>2</v>
      </c>
      <c r="E668" s="3">
        <v>175</v>
      </c>
      <c r="F668" s="3"/>
      <c r="G668" s="3"/>
      <c r="H668" s="3">
        <f t="shared" si="54"/>
        <v>350</v>
      </c>
      <c r="I668" s="3"/>
      <c r="J668" s="24" t="s">
        <v>1443</v>
      </c>
    </row>
    <row r="669" spans="1:10" ht="15" customHeight="1">
      <c r="A669" s="257"/>
      <c r="B669" s="106" t="s">
        <v>378</v>
      </c>
      <c r="C669" s="4" t="s">
        <v>1125</v>
      </c>
      <c r="D669" s="3">
        <v>3</v>
      </c>
      <c r="E669" s="3">
        <v>305</v>
      </c>
      <c r="F669" s="3"/>
      <c r="G669" s="3"/>
      <c r="H669" s="3">
        <f t="shared" si="54"/>
        <v>915</v>
      </c>
      <c r="I669" s="3"/>
      <c r="J669" s="24" t="s">
        <v>1443</v>
      </c>
    </row>
    <row r="670" spans="1:10" ht="12.75">
      <c r="A670" s="257"/>
      <c r="B670" s="106" t="s">
        <v>379</v>
      </c>
      <c r="C670" s="4" t="s">
        <v>406</v>
      </c>
      <c r="D670" s="3">
        <v>3</v>
      </c>
      <c r="E670" s="3">
        <v>235</v>
      </c>
      <c r="F670" s="3"/>
      <c r="G670" s="3"/>
      <c r="H670" s="3">
        <f t="shared" si="54"/>
        <v>705</v>
      </c>
      <c r="I670" s="3"/>
      <c r="J670" s="24" t="s">
        <v>1443</v>
      </c>
    </row>
    <row r="671" spans="1:10" ht="12.75">
      <c r="A671" s="257"/>
      <c r="B671" s="106" t="s">
        <v>380</v>
      </c>
      <c r="C671" s="4" t="s">
        <v>1126</v>
      </c>
      <c r="D671" s="3">
        <v>2</v>
      </c>
      <c r="E671" s="3">
        <v>250</v>
      </c>
      <c r="F671" s="3"/>
      <c r="G671" s="3"/>
      <c r="H671" s="3">
        <f t="shared" si="54"/>
        <v>500</v>
      </c>
      <c r="I671" s="3"/>
      <c r="J671" s="24" t="s">
        <v>1443</v>
      </c>
    </row>
    <row r="672" spans="1:10" ht="12.75">
      <c r="A672" s="257"/>
      <c r="B672" s="106"/>
      <c r="C672" s="4" t="s">
        <v>1101</v>
      </c>
      <c r="D672" s="11"/>
      <c r="E672" s="11">
        <f>SUM(E633:E671)</f>
        <v>8960</v>
      </c>
      <c r="F672" s="11"/>
      <c r="G672" s="11"/>
      <c r="H672" s="11">
        <f>SUM(H633:H671)</f>
        <v>21970</v>
      </c>
      <c r="I672" s="11"/>
      <c r="J672" s="117"/>
    </row>
    <row r="673" spans="1:10" ht="26.25">
      <c r="A673" s="257"/>
      <c r="B673" s="106" t="s">
        <v>162</v>
      </c>
      <c r="C673" s="4" t="s">
        <v>408</v>
      </c>
      <c r="D673" s="3">
        <v>2</v>
      </c>
      <c r="E673" s="13">
        <v>280</v>
      </c>
      <c r="F673" s="3"/>
      <c r="G673" s="3"/>
      <c r="H673" s="3">
        <f aca="true" t="shared" si="55" ref="H673:H702">D673*E673</f>
        <v>560</v>
      </c>
      <c r="I673" s="3"/>
      <c r="J673" s="24" t="s">
        <v>1443</v>
      </c>
    </row>
    <row r="674" spans="1:10" ht="12.75">
      <c r="A674" s="257" t="s">
        <v>1474</v>
      </c>
      <c r="B674" s="106" t="s">
        <v>163</v>
      </c>
      <c r="C674" s="4" t="s">
        <v>1278</v>
      </c>
      <c r="D674" s="3">
        <v>2</v>
      </c>
      <c r="E674" s="3">
        <v>608</v>
      </c>
      <c r="F674" s="3"/>
      <c r="G674" s="3"/>
      <c r="H674" s="3">
        <f t="shared" si="55"/>
        <v>1216</v>
      </c>
      <c r="I674" s="3"/>
      <c r="J674" s="24" t="s">
        <v>1443</v>
      </c>
    </row>
    <row r="675" spans="1:10" ht="12.75">
      <c r="A675" s="257"/>
      <c r="B675" s="106" t="s">
        <v>164</v>
      </c>
      <c r="C675" s="4" t="s">
        <v>938</v>
      </c>
      <c r="D675" s="3">
        <v>2.5</v>
      </c>
      <c r="E675" s="3">
        <v>1120</v>
      </c>
      <c r="F675" s="3"/>
      <c r="G675" s="3"/>
      <c r="H675" s="3">
        <f t="shared" si="55"/>
        <v>2800</v>
      </c>
      <c r="I675" s="3"/>
      <c r="J675" s="24" t="s">
        <v>1443</v>
      </c>
    </row>
    <row r="676" spans="1:10" ht="12.75">
      <c r="A676" s="257"/>
      <c r="B676" s="106" t="s">
        <v>165</v>
      </c>
      <c r="C676" s="4" t="s">
        <v>936</v>
      </c>
      <c r="D676" s="3">
        <v>1</v>
      </c>
      <c r="E676" s="3">
        <v>1020</v>
      </c>
      <c r="F676" s="3"/>
      <c r="G676" s="3"/>
      <c r="H676" s="3">
        <f t="shared" si="55"/>
        <v>1020</v>
      </c>
      <c r="I676" s="3"/>
      <c r="J676" s="24" t="s">
        <v>1443</v>
      </c>
    </row>
    <row r="677" spans="1:10" ht="12.75">
      <c r="A677" s="257"/>
      <c r="B677" s="106" t="s">
        <v>166</v>
      </c>
      <c r="C677" s="4" t="s">
        <v>937</v>
      </c>
      <c r="D677" s="3">
        <v>1</v>
      </c>
      <c r="E677" s="3">
        <v>64</v>
      </c>
      <c r="F677" s="3"/>
      <c r="G677" s="3"/>
      <c r="H677" s="3">
        <f t="shared" si="55"/>
        <v>64</v>
      </c>
      <c r="I677" s="3"/>
      <c r="J677" s="24" t="s">
        <v>1443</v>
      </c>
    </row>
    <row r="678" spans="1:10" ht="26.25">
      <c r="A678" s="257"/>
      <c r="B678" s="106" t="s">
        <v>167</v>
      </c>
      <c r="C678" s="4" t="s">
        <v>409</v>
      </c>
      <c r="D678" s="3">
        <v>2</v>
      </c>
      <c r="E678" s="3">
        <v>220</v>
      </c>
      <c r="F678" s="3"/>
      <c r="G678" s="3"/>
      <c r="H678" s="3">
        <f t="shared" si="55"/>
        <v>440</v>
      </c>
      <c r="I678" s="3"/>
      <c r="J678" s="24" t="s">
        <v>1443</v>
      </c>
    </row>
    <row r="679" spans="1:10" ht="12.75">
      <c r="A679" s="257"/>
      <c r="B679" s="106" t="s">
        <v>168</v>
      </c>
      <c r="C679" s="4" t="s">
        <v>511</v>
      </c>
      <c r="D679" s="3">
        <v>2</v>
      </c>
      <c r="E679" s="3">
        <v>1845</v>
      </c>
      <c r="F679" s="3"/>
      <c r="G679" s="3"/>
      <c r="H679" s="3">
        <f t="shared" si="55"/>
        <v>3690</v>
      </c>
      <c r="I679" s="3"/>
      <c r="J679" s="24" t="s">
        <v>1443</v>
      </c>
    </row>
    <row r="680" spans="1:10" ht="12.75">
      <c r="A680" s="257"/>
      <c r="B680" s="106" t="s">
        <v>169</v>
      </c>
      <c r="C680" s="4" t="s">
        <v>939</v>
      </c>
      <c r="D680" s="3">
        <v>2</v>
      </c>
      <c r="E680" s="3">
        <v>483</v>
      </c>
      <c r="F680" s="3"/>
      <c r="G680" s="3"/>
      <c r="H680" s="3">
        <f t="shared" si="55"/>
        <v>966</v>
      </c>
      <c r="I680" s="3"/>
      <c r="J680" s="24" t="s">
        <v>1443</v>
      </c>
    </row>
    <row r="681" spans="1:10" ht="12.75">
      <c r="A681" s="257"/>
      <c r="B681" s="106" t="s">
        <v>170</v>
      </c>
      <c r="C681" s="4" t="s">
        <v>410</v>
      </c>
      <c r="D681" s="3">
        <v>3</v>
      </c>
      <c r="E681" s="3">
        <v>1500</v>
      </c>
      <c r="F681" s="3"/>
      <c r="G681" s="3"/>
      <c r="H681" s="3">
        <f t="shared" si="55"/>
        <v>4500</v>
      </c>
      <c r="I681" s="3"/>
      <c r="J681" s="24" t="s">
        <v>1443</v>
      </c>
    </row>
    <row r="682" spans="1:10" ht="12.75">
      <c r="A682" s="257"/>
      <c r="B682" s="106" t="s">
        <v>171</v>
      </c>
      <c r="C682" s="4" t="s">
        <v>941</v>
      </c>
      <c r="D682" s="3">
        <v>2</v>
      </c>
      <c r="E682" s="3">
        <v>1875</v>
      </c>
      <c r="F682" s="3"/>
      <c r="G682" s="3"/>
      <c r="H682" s="3">
        <f t="shared" si="55"/>
        <v>3750</v>
      </c>
      <c r="I682" s="3"/>
      <c r="J682" s="24" t="s">
        <v>1443</v>
      </c>
    </row>
    <row r="683" spans="1:10" ht="12.75">
      <c r="A683" s="257"/>
      <c r="B683" s="106" t="s">
        <v>172</v>
      </c>
      <c r="C683" s="4" t="s">
        <v>1294</v>
      </c>
      <c r="D683" s="3">
        <v>3</v>
      </c>
      <c r="E683" s="3">
        <v>1605</v>
      </c>
      <c r="F683" s="3"/>
      <c r="G683" s="3"/>
      <c r="H683" s="3">
        <f t="shared" si="55"/>
        <v>4815</v>
      </c>
      <c r="I683" s="3"/>
      <c r="J683" s="24" t="s">
        <v>1443</v>
      </c>
    </row>
    <row r="684" spans="1:10" ht="12.75">
      <c r="A684" s="257"/>
      <c r="B684" s="106" t="s">
        <v>173</v>
      </c>
      <c r="C684" s="4" t="s">
        <v>940</v>
      </c>
      <c r="D684" s="3">
        <v>1</v>
      </c>
      <c r="E684" s="3">
        <v>64</v>
      </c>
      <c r="F684" s="3"/>
      <c r="G684" s="3"/>
      <c r="H684" s="3">
        <f t="shared" si="55"/>
        <v>64</v>
      </c>
      <c r="I684" s="3"/>
      <c r="J684" s="24" t="s">
        <v>1443</v>
      </c>
    </row>
    <row r="685" spans="1:10" ht="12.75">
      <c r="A685" s="257"/>
      <c r="B685" s="106" t="s">
        <v>174</v>
      </c>
      <c r="C685" s="4" t="s">
        <v>825</v>
      </c>
      <c r="D685" s="3">
        <v>3</v>
      </c>
      <c r="E685" s="13">
        <v>525</v>
      </c>
      <c r="F685" s="3"/>
      <c r="G685" s="3"/>
      <c r="H685" s="3">
        <f t="shared" si="55"/>
        <v>1575</v>
      </c>
      <c r="I685" s="3"/>
      <c r="J685" s="24" t="s">
        <v>1443</v>
      </c>
    </row>
    <row r="686" spans="1:10" ht="13.5">
      <c r="A686" s="257"/>
      <c r="B686" s="106" t="s">
        <v>175</v>
      </c>
      <c r="C686" s="4" t="s">
        <v>826</v>
      </c>
      <c r="D686" s="3">
        <v>2</v>
      </c>
      <c r="E686" s="3">
        <v>205</v>
      </c>
      <c r="F686" s="13"/>
      <c r="G686" s="23"/>
      <c r="H686" s="3">
        <f t="shared" si="55"/>
        <v>410</v>
      </c>
      <c r="I686" s="3"/>
      <c r="J686" s="24" t="s">
        <v>1443</v>
      </c>
    </row>
    <row r="687" spans="1:10" ht="12.75">
      <c r="A687" s="257"/>
      <c r="B687" s="106" t="s">
        <v>714</v>
      </c>
      <c r="C687" s="4" t="s">
        <v>1269</v>
      </c>
      <c r="D687" s="3">
        <v>2</v>
      </c>
      <c r="E687" s="3">
        <v>320</v>
      </c>
      <c r="F687" s="13"/>
      <c r="G687" s="3"/>
      <c r="H687" s="3">
        <f t="shared" si="55"/>
        <v>640</v>
      </c>
      <c r="I687" s="3"/>
      <c r="J687" s="24" t="s">
        <v>1443</v>
      </c>
    </row>
    <row r="688" spans="1:10" ht="12.75">
      <c r="A688" s="257"/>
      <c r="B688" s="106" t="s">
        <v>715</v>
      </c>
      <c r="C688" s="4" t="s">
        <v>829</v>
      </c>
      <c r="D688" s="3">
        <v>2</v>
      </c>
      <c r="E688" s="3">
        <v>480</v>
      </c>
      <c r="F688" s="3"/>
      <c r="G688" s="3"/>
      <c r="H688" s="3">
        <f t="shared" si="55"/>
        <v>960</v>
      </c>
      <c r="I688" s="3"/>
      <c r="J688" s="24" t="s">
        <v>1443</v>
      </c>
    </row>
    <row r="689" spans="1:10" ht="12.75">
      <c r="A689" s="257"/>
      <c r="B689" s="106" t="s">
        <v>1315</v>
      </c>
      <c r="C689" s="4" t="s">
        <v>828</v>
      </c>
      <c r="D689" s="3">
        <v>3</v>
      </c>
      <c r="E689" s="3">
        <v>96</v>
      </c>
      <c r="F689" s="3"/>
      <c r="G689" s="3"/>
      <c r="H689" s="3">
        <f t="shared" si="55"/>
        <v>288</v>
      </c>
      <c r="I689" s="3"/>
      <c r="J689" s="24" t="s">
        <v>1443</v>
      </c>
    </row>
    <row r="690" spans="1:10" ht="26.25">
      <c r="A690" s="257"/>
      <c r="B690" s="106" t="s">
        <v>359</v>
      </c>
      <c r="C690" s="4" t="s">
        <v>414</v>
      </c>
      <c r="D690" s="3">
        <v>2</v>
      </c>
      <c r="E690" s="3">
        <v>750</v>
      </c>
      <c r="F690" s="3"/>
      <c r="G690" s="3"/>
      <c r="H690" s="3">
        <f t="shared" si="55"/>
        <v>1500</v>
      </c>
      <c r="I690" s="3"/>
      <c r="J690" s="24" t="s">
        <v>1443</v>
      </c>
    </row>
    <row r="691" spans="1:10" ht="26.25">
      <c r="A691" s="257"/>
      <c r="B691" s="106" t="s">
        <v>360</v>
      </c>
      <c r="C691" s="4" t="s">
        <v>411</v>
      </c>
      <c r="D691" s="3">
        <v>2</v>
      </c>
      <c r="E691" s="3">
        <v>100</v>
      </c>
      <c r="F691" s="3"/>
      <c r="G691" s="3"/>
      <c r="H691" s="3">
        <f t="shared" si="55"/>
        <v>200</v>
      </c>
      <c r="I691" s="3"/>
      <c r="J691" s="24" t="s">
        <v>1443</v>
      </c>
    </row>
    <row r="692" spans="1:10" ht="12.75">
      <c r="A692" s="257"/>
      <c r="B692" s="106" t="s">
        <v>361</v>
      </c>
      <c r="C692" s="4" t="s">
        <v>1295</v>
      </c>
      <c r="D692" s="3">
        <v>3</v>
      </c>
      <c r="E692" s="3">
        <v>520</v>
      </c>
      <c r="F692" s="3"/>
      <c r="G692" s="3"/>
      <c r="H692" s="3">
        <f t="shared" si="55"/>
        <v>1560</v>
      </c>
      <c r="I692" s="3"/>
      <c r="J692" s="24" t="s">
        <v>1443</v>
      </c>
    </row>
    <row r="693" spans="1:10" ht="12.75">
      <c r="A693" s="257"/>
      <c r="B693" s="106" t="s">
        <v>362</v>
      </c>
      <c r="C693" s="4" t="s">
        <v>723</v>
      </c>
      <c r="D693" s="3">
        <v>2</v>
      </c>
      <c r="E693" s="3">
        <v>1011</v>
      </c>
      <c r="F693" s="3"/>
      <c r="G693" s="3"/>
      <c r="H693" s="3">
        <f t="shared" si="55"/>
        <v>2022</v>
      </c>
      <c r="I693" s="3"/>
      <c r="J693" s="24" t="s">
        <v>1443</v>
      </c>
    </row>
    <row r="694" spans="1:10" ht="12.75">
      <c r="A694" s="257"/>
      <c r="B694" s="106" t="s">
        <v>363</v>
      </c>
      <c r="C694" s="4" t="s">
        <v>665</v>
      </c>
      <c r="D694" s="3">
        <v>2</v>
      </c>
      <c r="E694" s="3">
        <v>230</v>
      </c>
      <c r="F694" s="3"/>
      <c r="G694" s="3"/>
      <c r="H694" s="3">
        <f t="shared" si="55"/>
        <v>460</v>
      </c>
      <c r="I694" s="3"/>
      <c r="J694" s="24" t="s">
        <v>1443</v>
      </c>
    </row>
    <row r="695" spans="1:10" ht="12.75">
      <c r="A695" s="257"/>
      <c r="B695" s="106" t="s">
        <v>364</v>
      </c>
      <c r="C695" s="4" t="s">
        <v>724</v>
      </c>
      <c r="D695" s="3">
        <v>3</v>
      </c>
      <c r="E695" s="3">
        <v>1184</v>
      </c>
      <c r="F695" s="3"/>
      <c r="G695" s="3"/>
      <c r="H695" s="3">
        <f t="shared" si="55"/>
        <v>3552</v>
      </c>
      <c r="I695" s="3"/>
      <c r="J695" s="24" t="s">
        <v>1443</v>
      </c>
    </row>
    <row r="696" spans="1:10" ht="12.75">
      <c r="A696" s="257"/>
      <c r="B696" s="106" t="s">
        <v>365</v>
      </c>
      <c r="C696" s="4" t="s">
        <v>725</v>
      </c>
      <c r="D696" s="3">
        <v>2</v>
      </c>
      <c r="E696" s="3">
        <v>400</v>
      </c>
      <c r="F696" s="3"/>
      <c r="G696" s="3"/>
      <c r="H696" s="3">
        <f t="shared" si="55"/>
        <v>800</v>
      </c>
      <c r="I696" s="3"/>
      <c r="J696" s="24" t="s">
        <v>1443</v>
      </c>
    </row>
    <row r="697" spans="1:10" ht="26.25">
      <c r="A697" s="257"/>
      <c r="B697" s="106" t="s">
        <v>366</v>
      </c>
      <c r="C697" s="4" t="s">
        <v>412</v>
      </c>
      <c r="D697" s="3">
        <v>2</v>
      </c>
      <c r="E697" s="3">
        <v>160</v>
      </c>
      <c r="F697" s="3"/>
      <c r="G697" s="3"/>
      <c r="H697" s="3">
        <f t="shared" si="55"/>
        <v>320</v>
      </c>
      <c r="I697" s="3"/>
      <c r="J697" s="24" t="s">
        <v>1443</v>
      </c>
    </row>
    <row r="698" spans="1:10" ht="16.5" customHeight="1">
      <c r="A698" s="257"/>
      <c r="B698" s="106" t="s">
        <v>367</v>
      </c>
      <c r="C698" s="4" t="s">
        <v>644</v>
      </c>
      <c r="D698" s="3">
        <v>2</v>
      </c>
      <c r="E698" s="3">
        <v>435</v>
      </c>
      <c r="F698" s="3"/>
      <c r="G698" s="3"/>
      <c r="H698" s="3">
        <f t="shared" si="55"/>
        <v>870</v>
      </c>
      <c r="I698" s="3"/>
      <c r="J698" s="24" t="s">
        <v>1443</v>
      </c>
    </row>
    <row r="699" spans="1:10" ht="12.75">
      <c r="A699" s="257"/>
      <c r="B699" s="106" t="s">
        <v>368</v>
      </c>
      <c r="C699" s="4" t="s">
        <v>413</v>
      </c>
      <c r="D699" s="3">
        <v>3</v>
      </c>
      <c r="E699" s="3">
        <v>256</v>
      </c>
      <c r="F699" s="3"/>
      <c r="G699" s="3"/>
      <c r="H699" s="3">
        <f t="shared" si="55"/>
        <v>768</v>
      </c>
      <c r="I699" s="3"/>
      <c r="J699" s="24" t="s">
        <v>1443</v>
      </c>
    </row>
    <row r="700" spans="1:10" ht="26.25">
      <c r="A700" s="257"/>
      <c r="B700" s="106" t="s">
        <v>369</v>
      </c>
      <c r="C700" s="4" t="s">
        <v>153</v>
      </c>
      <c r="D700" s="3">
        <v>2</v>
      </c>
      <c r="E700" s="3">
        <v>435</v>
      </c>
      <c r="F700" s="3"/>
      <c r="G700" s="3"/>
      <c r="H700" s="3">
        <f t="shared" si="55"/>
        <v>870</v>
      </c>
      <c r="I700" s="3"/>
      <c r="J700" s="24" t="s">
        <v>1443</v>
      </c>
    </row>
    <row r="701" spans="1:10" ht="12.75">
      <c r="A701" s="257"/>
      <c r="B701" s="106" t="s">
        <v>370</v>
      </c>
      <c r="C701" s="4" t="s">
        <v>809</v>
      </c>
      <c r="D701" s="3">
        <v>2</v>
      </c>
      <c r="E701" s="3">
        <v>224</v>
      </c>
      <c r="F701" s="3"/>
      <c r="G701" s="3"/>
      <c r="H701" s="3">
        <f t="shared" si="55"/>
        <v>448</v>
      </c>
      <c r="I701" s="3"/>
      <c r="J701" s="24" t="s">
        <v>1443</v>
      </c>
    </row>
    <row r="702" spans="1:10" ht="12.75">
      <c r="A702" s="257"/>
      <c r="B702" s="106" t="s">
        <v>371</v>
      </c>
      <c r="C702" s="4" t="s">
        <v>810</v>
      </c>
      <c r="D702" s="3">
        <v>2</v>
      </c>
      <c r="E702" s="3">
        <v>700</v>
      </c>
      <c r="F702" s="3"/>
      <c r="G702" s="3"/>
      <c r="H702" s="3">
        <f t="shared" si="55"/>
        <v>1400</v>
      </c>
      <c r="I702" s="3"/>
      <c r="J702" s="24" t="s">
        <v>1443</v>
      </c>
    </row>
    <row r="703" spans="1:10" ht="12.75">
      <c r="A703" s="257"/>
      <c r="B703" s="106"/>
      <c r="C703" s="4" t="s">
        <v>1101</v>
      </c>
      <c r="D703" s="11"/>
      <c r="E703" s="11">
        <f>SUM(E673:E702)</f>
        <v>18715</v>
      </c>
      <c r="F703" s="11"/>
      <c r="G703" s="11"/>
      <c r="H703" s="11">
        <f>SUM(H673:H702)</f>
        <v>42528</v>
      </c>
      <c r="I703" s="11"/>
      <c r="J703" s="117"/>
    </row>
    <row r="704" spans="1:10" ht="36">
      <c r="A704" s="257"/>
      <c r="B704" s="106" t="s">
        <v>162</v>
      </c>
      <c r="C704" s="4" t="s">
        <v>425</v>
      </c>
      <c r="D704" s="13">
        <v>2.5</v>
      </c>
      <c r="E704" s="13">
        <v>4600</v>
      </c>
      <c r="F704" s="11"/>
      <c r="G704" s="11"/>
      <c r="H704" s="3">
        <f aca="true" t="shared" si="56" ref="H704:H730">D704*E704</f>
        <v>11500</v>
      </c>
      <c r="I704" s="11"/>
      <c r="J704" s="24" t="s">
        <v>1443</v>
      </c>
    </row>
    <row r="705" spans="1:10" ht="12.75">
      <c r="A705" s="259" t="s">
        <v>415</v>
      </c>
      <c r="B705" s="106" t="s">
        <v>163</v>
      </c>
      <c r="C705" s="4" t="s">
        <v>1257</v>
      </c>
      <c r="D705" s="13">
        <v>2.5</v>
      </c>
      <c r="E705" s="3">
        <v>1300</v>
      </c>
      <c r="F705" s="11"/>
      <c r="G705" s="11"/>
      <c r="H705" s="3">
        <f t="shared" si="56"/>
        <v>3250</v>
      </c>
      <c r="I705" s="11"/>
      <c r="J705" s="24" t="s">
        <v>1443</v>
      </c>
    </row>
    <row r="706" spans="1:10" ht="12.75">
      <c r="A706" s="260"/>
      <c r="B706" s="106" t="s">
        <v>164</v>
      </c>
      <c r="C706" s="4" t="s">
        <v>1256</v>
      </c>
      <c r="D706" s="13">
        <v>1</v>
      </c>
      <c r="E706" s="3">
        <v>500</v>
      </c>
      <c r="F706" s="11"/>
      <c r="G706" s="11"/>
      <c r="H706" s="3">
        <f t="shared" si="56"/>
        <v>500</v>
      </c>
      <c r="I706" s="11"/>
      <c r="J706" s="24" t="s">
        <v>1443</v>
      </c>
    </row>
    <row r="707" spans="1:10" ht="12.75">
      <c r="A707" s="260"/>
      <c r="B707" s="106" t="s">
        <v>165</v>
      </c>
      <c r="C707" s="4" t="s">
        <v>1255</v>
      </c>
      <c r="D707" s="13">
        <v>2.5</v>
      </c>
      <c r="E707" s="3">
        <v>510</v>
      </c>
      <c r="F707" s="11"/>
      <c r="G707" s="11"/>
      <c r="H707" s="3">
        <f t="shared" si="56"/>
        <v>1275</v>
      </c>
      <c r="I707" s="11"/>
      <c r="J707" s="24" t="s">
        <v>1443</v>
      </c>
    </row>
    <row r="708" spans="1:10" ht="12.75">
      <c r="A708" s="260"/>
      <c r="B708" s="106" t="s">
        <v>166</v>
      </c>
      <c r="C708" s="4" t="s">
        <v>1258</v>
      </c>
      <c r="D708" s="13">
        <v>3</v>
      </c>
      <c r="E708" s="3">
        <v>380</v>
      </c>
      <c r="F708" s="11"/>
      <c r="G708" s="11"/>
      <c r="H708" s="3">
        <f t="shared" si="56"/>
        <v>1140</v>
      </c>
      <c r="I708" s="11"/>
      <c r="J708" s="24" t="s">
        <v>1443</v>
      </c>
    </row>
    <row r="709" spans="1:10" ht="39">
      <c r="A709" s="260"/>
      <c r="B709" s="106" t="s">
        <v>167</v>
      </c>
      <c r="C709" s="4" t="s">
        <v>426</v>
      </c>
      <c r="D709" s="13">
        <v>2</v>
      </c>
      <c r="E709" s="3">
        <f>350+60</f>
        <v>410</v>
      </c>
      <c r="F709" s="11"/>
      <c r="G709" s="11"/>
      <c r="H709" s="3">
        <f t="shared" si="56"/>
        <v>820</v>
      </c>
      <c r="I709" s="11"/>
      <c r="J709" s="24" t="s">
        <v>1443</v>
      </c>
    </row>
    <row r="710" spans="1:10" ht="39">
      <c r="A710" s="260"/>
      <c r="B710" s="106" t="s">
        <v>168</v>
      </c>
      <c r="C710" s="4" t="s">
        <v>427</v>
      </c>
      <c r="D710" s="13">
        <v>2</v>
      </c>
      <c r="E710" s="3">
        <v>220</v>
      </c>
      <c r="F710" s="11"/>
      <c r="G710" s="11"/>
      <c r="H710" s="3">
        <f t="shared" si="56"/>
        <v>440</v>
      </c>
      <c r="I710" s="11"/>
      <c r="J710" s="24" t="s">
        <v>1443</v>
      </c>
    </row>
    <row r="711" spans="1:10" ht="26.25">
      <c r="A711" s="260"/>
      <c r="B711" s="106" t="s">
        <v>169</v>
      </c>
      <c r="C711" s="4" t="s">
        <v>417</v>
      </c>
      <c r="D711" s="13">
        <v>2</v>
      </c>
      <c r="E711" s="3">
        <v>620</v>
      </c>
      <c r="F711" s="11"/>
      <c r="G711" s="11"/>
      <c r="H711" s="3">
        <f t="shared" si="56"/>
        <v>1240</v>
      </c>
      <c r="I711" s="11"/>
      <c r="J711" s="24" t="s">
        <v>1443</v>
      </c>
    </row>
    <row r="712" spans="1:10" ht="12.75">
      <c r="A712" s="260"/>
      <c r="B712" s="106" t="s">
        <v>170</v>
      </c>
      <c r="C712" s="4" t="s">
        <v>666</v>
      </c>
      <c r="D712" s="13">
        <v>3</v>
      </c>
      <c r="E712" s="3">
        <v>1120</v>
      </c>
      <c r="F712" s="11"/>
      <c r="G712" s="11"/>
      <c r="H712" s="3">
        <f t="shared" si="56"/>
        <v>3360</v>
      </c>
      <c r="I712" s="11"/>
      <c r="J712" s="24" t="s">
        <v>1443</v>
      </c>
    </row>
    <row r="713" spans="1:10" ht="12.75">
      <c r="A713" s="260"/>
      <c r="B713" s="106" t="s">
        <v>171</v>
      </c>
      <c r="C713" s="4" t="s">
        <v>418</v>
      </c>
      <c r="D713" s="13">
        <v>3</v>
      </c>
      <c r="E713" s="3">
        <v>140</v>
      </c>
      <c r="F713" s="11"/>
      <c r="G713" s="11"/>
      <c r="H713" s="3">
        <f t="shared" si="56"/>
        <v>420</v>
      </c>
      <c r="I713" s="11"/>
      <c r="J713" s="24" t="s">
        <v>1443</v>
      </c>
    </row>
    <row r="714" spans="1:10" ht="26.25">
      <c r="A714" s="260"/>
      <c r="B714" s="106" t="s">
        <v>172</v>
      </c>
      <c r="C714" s="4" t="s">
        <v>419</v>
      </c>
      <c r="D714" s="13">
        <v>2</v>
      </c>
      <c r="E714" s="3">
        <v>130</v>
      </c>
      <c r="F714" s="11"/>
      <c r="G714" s="11"/>
      <c r="H714" s="3">
        <f t="shared" si="56"/>
        <v>260</v>
      </c>
      <c r="I714" s="11"/>
      <c r="J714" s="24" t="s">
        <v>1443</v>
      </c>
    </row>
    <row r="715" spans="1:10" ht="26.25">
      <c r="A715" s="260"/>
      <c r="B715" s="106" t="s">
        <v>173</v>
      </c>
      <c r="C715" s="4" t="s">
        <v>234</v>
      </c>
      <c r="D715" s="13">
        <v>2</v>
      </c>
      <c r="E715" s="3">
        <v>380</v>
      </c>
      <c r="F715" s="11"/>
      <c r="G715" s="11"/>
      <c r="H715" s="3">
        <f t="shared" si="56"/>
        <v>760</v>
      </c>
      <c r="I715" s="11"/>
      <c r="J715" s="24" t="s">
        <v>1443</v>
      </c>
    </row>
    <row r="716" spans="1:10" ht="12.75">
      <c r="A716" s="260"/>
      <c r="B716" s="106" t="s">
        <v>174</v>
      </c>
      <c r="C716" s="4" t="s">
        <v>1128</v>
      </c>
      <c r="D716" s="13">
        <v>2</v>
      </c>
      <c r="E716" s="3">
        <v>260</v>
      </c>
      <c r="F716" s="11"/>
      <c r="G716" s="11"/>
      <c r="H716" s="3">
        <f t="shared" si="56"/>
        <v>520</v>
      </c>
      <c r="I716" s="11"/>
      <c r="J716" s="24" t="s">
        <v>1443</v>
      </c>
    </row>
    <row r="717" spans="1:10" ht="16.5" customHeight="1">
      <c r="A717" s="260"/>
      <c r="B717" s="106" t="s">
        <v>175</v>
      </c>
      <c r="C717" s="4" t="s">
        <v>420</v>
      </c>
      <c r="D717" s="13">
        <v>2</v>
      </c>
      <c r="E717" s="3">
        <v>180</v>
      </c>
      <c r="F717" s="11"/>
      <c r="G717" s="11"/>
      <c r="H717" s="3">
        <f t="shared" si="56"/>
        <v>360</v>
      </c>
      <c r="I717" s="11"/>
      <c r="J717" s="24" t="s">
        <v>1443</v>
      </c>
    </row>
    <row r="718" spans="1:10" ht="12.75">
      <c r="A718" s="260"/>
      <c r="B718" s="106" t="s">
        <v>714</v>
      </c>
      <c r="C718" s="4" t="s">
        <v>1127</v>
      </c>
      <c r="D718" s="13">
        <v>2</v>
      </c>
      <c r="E718" s="3">
        <v>730</v>
      </c>
      <c r="F718" s="11"/>
      <c r="G718" s="11"/>
      <c r="H718" s="3">
        <f t="shared" si="56"/>
        <v>1460</v>
      </c>
      <c r="I718" s="11"/>
      <c r="J718" s="24" t="s">
        <v>1443</v>
      </c>
    </row>
    <row r="719" spans="1:10" ht="12.75">
      <c r="A719" s="260"/>
      <c r="B719" s="106" t="s">
        <v>715</v>
      </c>
      <c r="C719" s="4" t="s">
        <v>421</v>
      </c>
      <c r="D719" s="13">
        <v>3</v>
      </c>
      <c r="E719" s="3">
        <v>2360</v>
      </c>
      <c r="F719" s="11"/>
      <c r="G719" s="11"/>
      <c r="H719" s="3">
        <f t="shared" si="56"/>
        <v>7080</v>
      </c>
      <c r="I719" s="11"/>
      <c r="J719" s="24" t="s">
        <v>1443</v>
      </c>
    </row>
    <row r="720" spans="1:10" ht="52.5">
      <c r="A720" s="260"/>
      <c r="B720" s="106" t="s">
        <v>1315</v>
      </c>
      <c r="C720" s="4" t="s">
        <v>207</v>
      </c>
      <c r="D720" s="13">
        <v>3</v>
      </c>
      <c r="E720" s="3">
        <v>1000</v>
      </c>
      <c r="F720" s="11"/>
      <c r="G720" s="11"/>
      <c r="H720" s="3">
        <f t="shared" si="56"/>
        <v>3000</v>
      </c>
      <c r="I720" s="11"/>
      <c r="J720" s="24" t="s">
        <v>1443</v>
      </c>
    </row>
    <row r="721" spans="1:10" ht="26.25">
      <c r="A721" s="260"/>
      <c r="B721" s="106" t="s">
        <v>359</v>
      </c>
      <c r="C721" s="4" t="s">
        <v>422</v>
      </c>
      <c r="D721" s="13">
        <v>2</v>
      </c>
      <c r="E721" s="3">
        <v>150</v>
      </c>
      <c r="F721" s="11"/>
      <c r="G721" s="11"/>
      <c r="H721" s="3">
        <f t="shared" si="56"/>
        <v>300</v>
      </c>
      <c r="I721" s="11"/>
      <c r="J721" s="24" t="s">
        <v>1443</v>
      </c>
    </row>
    <row r="722" spans="1:10" ht="26.25">
      <c r="A722" s="260"/>
      <c r="B722" s="106" t="s">
        <v>360</v>
      </c>
      <c r="C722" s="4" t="s">
        <v>428</v>
      </c>
      <c r="D722" s="13">
        <v>2</v>
      </c>
      <c r="E722" s="3">
        <v>180</v>
      </c>
      <c r="F722" s="11"/>
      <c r="G722" s="11"/>
      <c r="H722" s="3">
        <f t="shared" si="56"/>
        <v>360</v>
      </c>
      <c r="I722" s="11"/>
      <c r="J722" s="24" t="s">
        <v>1443</v>
      </c>
    </row>
    <row r="723" spans="1:10" ht="26.25">
      <c r="A723" s="260"/>
      <c r="B723" s="106" t="s">
        <v>361</v>
      </c>
      <c r="C723" s="4" t="s">
        <v>423</v>
      </c>
      <c r="D723" s="13">
        <v>2</v>
      </c>
      <c r="E723" s="3">
        <v>1160</v>
      </c>
      <c r="F723" s="11"/>
      <c r="G723" s="11"/>
      <c r="H723" s="3">
        <f t="shared" si="56"/>
        <v>2320</v>
      </c>
      <c r="I723" s="11"/>
      <c r="J723" s="24" t="s">
        <v>1443</v>
      </c>
    </row>
    <row r="724" spans="1:10" ht="12.75">
      <c r="A724" s="260"/>
      <c r="B724" s="106" t="s">
        <v>362</v>
      </c>
      <c r="C724" s="4" t="s">
        <v>217</v>
      </c>
      <c r="D724" s="13">
        <v>2</v>
      </c>
      <c r="E724" s="3">
        <f>900</f>
        <v>900</v>
      </c>
      <c r="F724" s="11"/>
      <c r="G724" s="11"/>
      <c r="H724" s="3">
        <f>D724*E724</f>
        <v>1800</v>
      </c>
      <c r="I724" s="11"/>
      <c r="J724" s="24" t="s">
        <v>1443</v>
      </c>
    </row>
    <row r="725" spans="1:10" ht="24.75">
      <c r="A725" s="260"/>
      <c r="B725" s="106" t="s">
        <v>363</v>
      </c>
      <c r="C725" s="72" t="s">
        <v>218</v>
      </c>
      <c r="D725" s="13">
        <v>2</v>
      </c>
      <c r="E725" s="3">
        <f>430+220</f>
        <v>650</v>
      </c>
      <c r="F725" s="11"/>
      <c r="G725" s="11"/>
      <c r="H725" s="3">
        <f t="shared" si="56"/>
        <v>1300</v>
      </c>
      <c r="I725" s="11"/>
      <c r="J725" s="24" t="s">
        <v>1443</v>
      </c>
    </row>
    <row r="726" spans="1:10" ht="24">
      <c r="A726" s="260"/>
      <c r="B726" s="106" t="s">
        <v>364</v>
      </c>
      <c r="C726" s="4" t="s">
        <v>424</v>
      </c>
      <c r="D726" s="13">
        <v>2</v>
      </c>
      <c r="E726" s="3">
        <v>250</v>
      </c>
      <c r="F726" s="11"/>
      <c r="G726" s="11"/>
      <c r="H726" s="3">
        <f t="shared" si="56"/>
        <v>500</v>
      </c>
      <c r="I726" s="11"/>
      <c r="J726" s="24" t="s">
        <v>1443</v>
      </c>
    </row>
    <row r="727" spans="1:10" ht="12.75">
      <c r="A727" s="260"/>
      <c r="B727" s="106" t="s">
        <v>365</v>
      </c>
      <c r="C727" s="4" t="s">
        <v>821</v>
      </c>
      <c r="D727" s="13">
        <v>2</v>
      </c>
      <c r="E727" s="3">
        <v>1030</v>
      </c>
      <c r="F727" s="11"/>
      <c r="G727" s="11"/>
      <c r="H727" s="3">
        <f t="shared" si="56"/>
        <v>2060</v>
      </c>
      <c r="I727" s="11"/>
      <c r="J727" s="24" t="s">
        <v>1443</v>
      </c>
    </row>
    <row r="728" spans="1:10" ht="12.75">
      <c r="A728" s="260"/>
      <c r="B728" s="106" t="s">
        <v>366</v>
      </c>
      <c r="C728" s="4" t="s">
        <v>1129</v>
      </c>
      <c r="D728" s="13">
        <v>2</v>
      </c>
      <c r="E728" s="13">
        <v>320</v>
      </c>
      <c r="F728" s="11"/>
      <c r="G728" s="11"/>
      <c r="H728" s="3">
        <f t="shared" si="56"/>
        <v>640</v>
      </c>
      <c r="I728" s="11"/>
      <c r="J728" s="24" t="s">
        <v>1443</v>
      </c>
    </row>
    <row r="729" spans="1:10" ht="39">
      <c r="A729" s="260"/>
      <c r="B729" s="106" t="s">
        <v>367</v>
      </c>
      <c r="C729" s="4" t="s">
        <v>429</v>
      </c>
      <c r="D729" s="13">
        <v>2</v>
      </c>
      <c r="E729" s="3">
        <v>520</v>
      </c>
      <c r="F729" s="11"/>
      <c r="G729" s="11"/>
      <c r="H729" s="3">
        <f t="shared" si="56"/>
        <v>1040</v>
      </c>
      <c r="I729" s="11"/>
      <c r="J729" s="24" t="s">
        <v>1443</v>
      </c>
    </row>
    <row r="730" spans="1:10" ht="12.75">
      <c r="A730" s="260"/>
      <c r="B730" s="106" t="s">
        <v>368</v>
      </c>
      <c r="C730" s="4" t="s">
        <v>1252</v>
      </c>
      <c r="D730" s="13">
        <v>3</v>
      </c>
      <c r="E730" s="13">
        <v>440</v>
      </c>
      <c r="F730" s="11"/>
      <c r="G730" s="11"/>
      <c r="H730" s="3">
        <f t="shared" si="56"/>
        <v>1320</v>
      </c>
      <c r="I730" s="11"/>
      <c r="J730" s="24" t="s">
        <v>1443</v>
      </c>
    </row>
    <row r="731" spans="1:10" ht="12.75">
      <c r="A731" s="260"/>
      <c r="B731" s="110"/>
      <c r="C731" s="4" t="s">
        <v>1101</v>
      </c>
      <c r="D731" s="11"/>
      <c r="E731" s="11">
        <f>SUM(E704:E730)</f>
        <v>20440</v>
      </c>
      <c r="F731" s="11"/>
      <c r="G731" s="11"/>
      <c r="H731" s="11">
        <f>SUM(H704:H730)</f>
        <v>49025</v>
      </c>
      <c r="I731" s="11"/>
      <c r="J731" s="117"/>
    </row>
    <row r="732" spans="1:10" ht="12.75">
      <c r="A732" s="261"/>
      <c r="B732" s="106" t="s">
        <v>162</v>
      </c>
      <c r="C732" s="4" t="s">
        <v>430</v>
      </c>
      <c r="D732" s="3">
        <v>2</v>
      </c>
      <c r="E732" s="3">
        <v>1360</v>
      </c>
      <c r="F732" s="3"/>
      <c r="G732" s="3"/>
      <c r="H732" s="3">
        <f aca="true" t="shared" si="57" ref="H732:H752">D732*E732</f>
        <v>2720</v>
      </c>
      <c r="I732" s="3"/>
      <c r="J732" s="24" t="s">
        <v>1443</v>
      </c>
    </row>
    <row r="733" spans="1:10" ht="26.25">
      <c r="A733" s="257" t="s">
        <v>416</v>
      </c>
      <c r="B733" s="106" t="s">
        <v>163</v>
      </c>
      <c r="C733" s="4" t="s">
        <v>235</v>
      </c>
      <c r="D733" s="3">
        <v>2</v>
      </c>
      <c r="E733" s="3">
        <v>1370</v>
      </c>
      <c r="F733" s="3"/>
      <c r="G733" s="3"/>
      <c r="H733" s="3">
        <f t="shared" si="57"/>
        <v>2740</v>
      </c>
      <c r="I733" s="3"/>
      <c r="J733" s="24" t="s">
        <v>1443</v>
      </c>
    </row>
    <row r="734" spans="1:10" ht="12.75">
      <c r="A734" s="257"/>
      <c r="B734" s="106" t="s">
        <v>164</v>
      </c>
      <c r="C734" s="4" t="s">
        <v>842</v>
      </c>
      <c r="D734" s="3">
        <v>2</v>
      </c>
      <c r="E734" s="3">
        <v>720</v>
      </c>
      <c r="F734" s="3"/>
      <c r="G734" s="3"/>
      <c r="H734" s="3">
        <f t="shared" si="57"/>
        <v>1440</v>
      </c>
      <c r="I734" s="3"/>
      <c r="J734" s="24" t="s">
        <v>1443</v>
      </c>
    </row>
    <row r="735" spans="1:10" ht="12.75">
      <c r="A735" s="257"/>
      <c r="B735" s="106" t="s">
        <v>165</v>
      </c>
      <c r="C735" s="4" t="s">
        <v>545</v>
      </c>
      <c r="D735" s="3">
        <v>2</v>
      </c>
      <c r="E735" s="3">
        <v>420</v>
      </c>
      <c r="F735" s="3"/>
      <c r="G735" s="3"/>
      <c r="H735" s="3">
        <f t="shared" si="57"/>
        <v>840</v>
      </c>
      <c r="I735" s="3"/>
      <c r="J735" s="24" t="s">
        <v>1443</v>
      </c>
    </row>
    <row r="736" spans="1:10" ht="12.75">
      <c r="A736" s="257"/>
      <c r="B736" s="106" t="s">
        <v>166</v>
      </c>
      <c r="C736" s="4" t="s">
        <v>841</v>
      </c>
      <c r="D736" s="3">
        <v>2</v>
      </c>
      <c r="E736" s="3">
        <v>380</v>
      </c>
      <c r="F736" s="3"/>
      <c r="G736" s="3"/>
      <c r="H736" s="3">
        <f t="shared" si="57"/>
        <v>760</v>
      </c>
      <c r="I736" s="3"/>
      <c r="J736" s="24" t="s">
        <v>1443</v>
      </c>
    </row>
    <row r="737" spans="1:10" ht="26.25">
      <c r="A737" s="257"/>
      <c r="B737" s="106" t="s">
        <v>167</v>
      </c>
      <c r="C737" s="4" t="s">
        <v>436</v>
      </c>
      <c r="D737" s="3">
        <v>2</v>
      </c>
      <c r="E737" s="3">
        <v>270</v>
      </c>
      <c r="F737" s="3"/>
      <c r="G737" s="3"/>
      <c r="H737" s="3">
        <f t="shared" si="57"/>
        <v>540</v>
      </c>
      <c r="I737" s="3"/>
      <c r="J737" s="24" t="s">
        <v>1443</v>
      </c>
    </row>
    <row r="738" spans="1:10" ht="12.75">
      <c r="A738" s="257"/>
      <c r="B738" s="106" t="s">
        <v>168</v>
      </c>
      <c r="C738" s="4" t="s">
        <v>251</v>
      </c>
      <c r="D738" s="3">
        <v>2</v>
      </c>
      <c r="E738" s="3">
        <v>300</v>
      </c>
      <c r="F738" s="3"/>
      <c r="G738" s="3"/>
      <c r="H738" s="3">
        <f t="shared" si="57"/>
        <v>600</v>
      </c>
      <c r="I738" s="3"/>
      <c r="J738" s="24" t="s">
        <v>1443</v>
      </c>
    </row>
    <row r="739" spans="1:10" ht="26.25">
      <c r="A739" s="257"/>
      <c r="B739" s="106" t="s">
        <v>169</v>
      </c>
      <c r="C739" s="4" t="s">
        <v>431</v>
      </c>
      <c r="D739" s="3">
        <v>2</v>
      </c>
      <c r="E739" s="3">
        <v>200</v>
      </c>
      <c r="F739" s="3"/>
      <c r="G739" s="3"/>
      <c r="H739" s="3">
        <f t="shared" si="57"/>
        <v>400</v>
      </c>
      <c r="I739" s="3"/>
      <c r="J739" s="24" t="s">
        <v>1443</v>
      </c>
    </row>
    <row r="740" spans="1:10" ht="12.75">
      <c r="A740" s="257"/>
      <c r="B740" s="106" t="s">
        <v>170</v>
      </c>
      <c r="C740" s="4" t="s">
        <v>551</v>
      </c>
      <c r="D740" s="3">
        <v>3</v>
      </c>
      <c r="E740" s="3">
        <v>700</v>
      </c>
      <c r="F740" s="3"/>
      <c r="G740" s="3"/>
      <c r="H740" s="3">
        <f t="shared" si="57"/>
        <v>2100</v>
      </c>
      <c r="I740" s="3"/>
      <c r="J740" s="24" t="s">
        <v>1443</v>
      </c>
    </row>
    <row r="741" spans="1:10" ht="26.25">
      <c r="A741" s="257"/>
      <c r="B741" s="106" t="s">
        <v>171</v>
      </c>
      <c r="C741" s="4" t="s">
        <v>505</v>
      </c>
      <c r="D741" s="3">
        <v>2</v>
      </c>
      <c r="E741" s="3">
        <v>1000</v>
      </c>
      <c r="F741" s="3"/>
      <c r="G741" s="3"/>
      <c r="H741" s="3">
        <f t="shared" si="57"/>
        <v>2000</v>
      </c>
      <c r="I741" s="3"/>
      <c r="J741" s="24" t="s">
        <v>1443</v>
      </c>
    </row>
    <row r="742" spans="1:10" ht="26.25">
      <c r="A742" s="257"/>
      <c r="B742" s="106" t="s">
        <v>172</v>
      </c>
      <c r="C742" s="4" t="s">
        <v>249</v>
      </c>
      <c r="D742" s="3">
        <v>2</v>
      </c>
      <c r="E742" s="3">
        <v>400</v>
      </c>
      <c r="F742" s="3"/>
      <c r="G742" s="3"/>
      <c r="H742" s="3">
        <f t="shared" si="57"/>
        <v>800</v>
      </c>
      <c r="I742" s="3"/>
      <c r="J742" s="24" t="s">
        <v>1443</v>
      </c>
    </row>
    <row r="743" spans="1:10" ht="12.75">
      <c r="A743" s="257"/>
      <c r="B743" s="106" t="s">
        <v>173</v>
      </c>
      <c r="C743" s="4" t="s">
        <v>667</v>
      </c>
      <c r="D743" s="3">
        <v>2</v>
      </c>
      <c r="E743" s="3">
        <v>130</v>
      </c>
      <c r="F743" s="3"/>
      <c r="G743" s="3"/>
      <c r="H743" s="3">
        <f t="shared" si="57"/>
        <v>260</v>
      </c>
      <c r="I743" s="3"/>
      <c r="J743" s="24" t="s">
        <v>1443</v>
      </c>
    </row>
    <row r="744" spans="1:10" ht="12.75">
      <c r="A744" s="257"/>
      <c r="B744" s="106" t="s">
        <v>174</v>
      </c>
      <c r="C744" s="4" t="s">
        <v>432</v>
      </c>
      <c r="D744" s="3">
        <v>2</v>
      </c>
      <c r="E744" s="3">
        <v>400</v>
      </c>
      <c r="F744" s="3"/>
      <c r="G744" s="3"/>
      <c r="H744" s="3">
        <f t="shared" si="57"/>
        <v>800</v>
      </c>
      <c r="I744" s="3"/>
      <c r="J744" s="24" t="s">
        <v>1443</v>
      </c>
    </row>
    <row r="745" spans="1:10" ht="26.25">
      <c r="A745" s="257"/>
      <c r="B745" s="106" t="s">
        <v>175</v>
      </c>
      <c r="C745" s="25" t="s">
        <v>250</v>
      </c>
      <c r="D745" s="3">
        <v>2</v>
      </c>
      <c r="E745" s="3">
        <v>200</v>
      </c>
      <c r="F745" s="3"/>
      <c r="G745" s="3"/>
      <c r="H745" s="3">
        <f t="shared" si="57"/>
        <v>400</v>
      </c>
      <c r="I745" s="3"/>
      <c r="J745" s="24" t="s">
        <v>1443</v>
      </c>
    </row>
    <row r="746" spans="1:10" ht="12.75">
      <c r="A746" s="257"/>
      <c r="B746" s="106" t="s">
        <v>714</v>
      </c>
      <c r="C746" s="4" t="s">
        <v>433</v>
      </c>
      <c r="D746" s="3">
        <v>2</v>
      </c>
      <c r="E746" s="3">
        <v>1510</v>
      </c>
      <c r="F746" s="3"/>
      <c r="G746" s="3"/>
      <c r="H746" s="3">
        <f t="shared" si="57"/>
        <v>3020</v>
      </c>
      <c r="I746" s="3"/>
      <c r="J746" s="24" t="s">
        <v>1443</v>
      </c>
    </row>
    <row r="747" spans="1:10" ht="26.25">
      <c r="A747" s="257"/>
      <c r="B747" s="106" t="s">
        <v>715</v>
      </c>
      <c r="C747" s="4" t="s">
        <v>434</v>
      </c>
      <c r="D747" s="3">
        <v>2</v>
      </c>
      <c r="E747" s="3">
        <v>4060</v>
      </c>
      <c r="F747" s="3"/>
      <c r="G747" s="3"/>
      <c r="H747" s="3">
        <f t="shared" si="57"/>
        <v>8120</v>
      </c>
      <c r="I747" s="3"/>
      <c r="J747" s="24" t="s">
        <v>1443</v>
      </c>
    </row>
    <row r="748" spans="1:10" ht="26.25">
      <c r="A748" s="257"/>
      <c r="B748" s="106" t="s">
        <v>1315</v>
      </c>
      <c r="C748" s="4" t="s">
        <v>1244</v>
      </c>
      <c r="D748" s="3">
        <v>2</v>
      </c>
      <c r="E748" s="3">
        <v>500</v>
      </c>
      <c r="F748" s="3"/>
      <c r="G748" s="3"/>
      <c r="H748" s="3">
        <f t="shared" si="57"/>
        <v>1000</v>
      </c>
      <c r="I748" s="3"/>
      <c r="J748" s="24" t="s">
        <v>1443</v>
      </c>
    </row>
    <row r="749" spans="1:10" ht="12.75">
      <c r="A749" s="257"/>
      <c r="B749" s="111" t="s">
        <v>359</v>
      </c>
      <c r="C749" s="67" t="s">
        <v>1247</v>
      </c>
      <c r="D749" s="3">
        <v>3</v>
      </c>
      <c r="E749" s="3">
        <v>128</v>
      </c>
      <c r="F749" s="3"/>
      <c r="G749" s="3"/>
      <c r="H749" s="3">
        <f t="shared" si="57"/>
        <v>384</v>
      </c>
      <c r="I749" s="3"/>
      <c r="J749" s="24" t="s">
        <v>1443</v>
      </c>
    </row>
    <row r="750" spans="1:10" ht="26.25">
      <c r="A750" s="257"/>
      <c r="B750" s="106" t="s">
        <v>360</v>
      </c>
      <c r="C750" s="4" t="s">
        <v>437</v>
      </c>
      <c r="D750" s="3">
        <v>2</v>
      </c>
      <c r="E750" s="3">
        <v>130</v>
      </c>
      <c r="F750" s="3"/>
      <c r="G750" s="3"/>
      <c r="H750" s="3">
        <f t="shared" si="57"/>
        <v>260</v>
      </c>
      <c r="I750" s="3"/>
      <c r="J750" s="24" t="s">
        <v>1443</v>
      </c>
    </row>
    <row r="751" spans="1:10" ht="26.25">
      <c r="A751" s="257"/>
      <c r="B751" s="106" t="s">
        <v>361</v>
      </c>
      <c r="C751" s="4" t="s">
        <v>435</v>
      </c>
      <c r="D751" s="3">
        <v>2</v>
      </c>
      <c r="E751" s="3">
        <v>90</v>
      </c>
      <c r="F751" s="3"/>
      <c r="G751" s="3"/>
      <c r="H751" s="3">
        <f t="shared" si="57"/>
        <v>180</v>
      </c>
      <c r="I751" s="3"/>
      <c r="J751" s="24" t="s">
        <v>1443</v>
      </c>
    </row>
    <row r="752" spans="1:10" ht="26.25">
      <c r="A752" s="257"/>
      <c r="B752" s="111" t="s">
        <v>362</v>
      </c>
      <c r="C752" s="72" t="s">
        <v>1248</v>
      </c>
      <c r="D752" s="122">
        <v>1.5</v>
      </c>
      <c r="E752" s="3">
        <v>128</v>
      </c>
      <c r="F752" s="3"/>
      <c r="G752" s="3"/>
      <c r="H752" s="3">
        <f t="shared" si="57"/>
        <v>192</v>
      </c>
      <c r="I752" s="3"/>
      <c r="J752" s="24" t="s">
        <v>1443</v>
      </c>
    </row>
    <row r="753" spans="1:10" ht="12.75">
      <c r="A753" s="257"/>
      <c r="B753" s="106"/>
      <c r="C753" s="25" t="s">
        <v>1101</v>
      </c>
      <c r="D753" s="11"/>
      <c r="E753" s="11">
        <f>SUM(E732:E752)</f>
        <v>14396</v>
      </c>
      <c r="F753" s="11"/>
      <c r="G753" s="11"/>
      <c r="H753" s="11">
        <f>SUM(H732:H752)</f>
        <v>29556</v>
      </c>
      <c r="I753" s="11"/>
      <c r="J753" s="117"/>
    </row>
    <row r="754" spans="1:10" ht="26.25">
      <c r="A754" s="257"/>
      <c r="B754" s="106" t="s">
        <v>162</v>
      </c>
      <c r="C754" s="4" t="s">
        <v>236</v>
      </c>
      <c r="D754" s="3">
        <v>3</v>
      </c>
      <c r="E754" s="3">
        <v>2244</v>
      </c>
      <c r="F754" s="3"/>
      <c r="G754" s="3"/>
      <c r="H754" s="3">
        <f aca="true" t="shared" si="58" ref="H754:H771">D754*E754</f>
        <v>6732</v>
      </c>
      <c r="I754" s="3"/>
      <c r="J754" s="24" t="s">
        <v>1443</v>
      </c>
    </row>
    <row r="755" spans="1:10" ht="12.75">
      <c r="A755" s="257" t="s">
        <v>1475</v>
      </c>
      <c r="B755" s="106" t="s">
        <v>163</v>
      </c>
      <c r="C755" s="4" t="s">
        <v>591</v>
      </c>
      <c r="D755" s="3">
        <v>3</v>
      </c>
      <c r="E755" s="13">
        <v>90</v>
      </c>
      <c r="F755" s="3"/>
      <c r="G755" s="3"/>
      <c r="H755" s="3">
        <f t="shared" si="58"/>
        <v>270</v>
      </c>
      <c r="I755" s="3"/>
      <c r="J755" s="24" t="s">
        <v>1443</v>
      </c>
    </row>
    <row r="756" spans="1:10" ht="12.75">
      <c r="A756" s="257"/>
      <c r="B756" s="106" t="s">
        <v>164</v>
      </c>
      <c r="C756" s="4" t="s">
        <v>589</v>
      </c>
      <c r="D756" s="3">
        <v>2</v>
      </c>
      <c r="E756" s="3">
        <v>200</v>
      </c>
      <c r="F756" s="3"/>
      <c r="G756" s="3"/>
      <c r="H756" s="3">
        <f t="shared" si="58"/>
        <v>400</v>
      </c>
      <c r="I756" s="3"/>
      <c r="J756" s="24" t="s">
        <v>1443</v>
      </c>
    </row>
    <row r="757" spans="1:10" ht="12.75">
      <c r="A757" s="257"/>
      <c r="B757" s="106" t="s">
        <v>165</v>
      </c>
      <c r="C757" s="4" t="s">
        <v>588</v>
      </c>
      <c r="D757" s="3">
        <v>2</v>
      </c>
      <c r="E757" s="3">
        <v>80</v>
      </c>
      <c r="F757" s="3"/>
      <c r="G757" s="3"/>
      <c r="H757" s="3">
        <f t="shared" si="58"/>
        <v>160</v>
      </c>
      <c r="I757" s="3"/>
      <c r="J757" s="24" t="s">
        <v>1443</v>
      </c>
    </row>
    <row r="758" spans="1:10" ht="12.75">
      <c r="A758" s="257"/>
      <c r="B758" s="106" t="s">
        <v>166</v>
      </c>
      <c r="C758" s="4" t="s">
        <v>590</v>
      </c>
      <c r="D758" s="3">
        <v>2</v>
      </c>
      <c r="E758" s="3">
        <v>350</v>
      </c>
      <c r="F758" s="3"/>
      <c r="G758" s="3"/>
      <c r="H758" s="3">
        <f t="shared" si="58"/>
        <v>700</v>
      </c>
      <c r="I758" s="3"/>
      <c r="J758" s="24" t="s">
        <v>1443</v>
      </c>
    </row>
    <row r="759" spans="1:10" ht="12.75">
      <c r="A759" s="257"/>
      <c r="B759" s="106" t="s">
        <v>167</v>
      </c>
      <c r="C759" s="4" t="s">
        <v>571</v>
      </c>
      <c r="D759" s="3">
        <v>2</v>
      </c>
      <c r="E759" s="3">
        <v>410</v>
      </c>
      <c r="F759" s="3"/>
      <c r="G759" s="3"/>
      <c r="H759" s="3">
        <f t="shared" si="58"/>
        <v>820</v>
      </c>
      <c r="I759" s="3"/>
      <c r="J759" s="24" t="s">
        <v>1443</v>
      </c>
    </row>
    <row r="760" spans="1:10" ht="12.75">
      <c r="A760" s="257"/>
      <c r="B760" s="106" t="s">
        <v>168</v>
      </c>
      <c r="C760" s="4" t="s">
        <v>592</v>
      </c>
      <c r="D760" s="3">
        <v>2</v>
      </c>
      <c r="E760" s="3">
        <v>284</v>
      </c>
      <c r="F760" s="3"/>
      <c r="G760" s="3"/>
      <c r="H760" s="3">
        <f t="shared" si="58"/>
        <v>568</v>
      </c>
      <c r="I760" s="3"/>
      <c r="J760" s="24" t="s">
        <v>1443</v>
      </c>
    </row>
    <row r="761" spans="1:10" ht="12.75">
      <c r="A761" s="257"/>
      <c r="B761" s="106" t="s">
        <v>169</v>
      </c>
      <c r="C761" s="4" t="s">
        <v>595</v>
      </c>
      <c r="D761" s="3">
        <v>2</v>
      </c>
      <c r="E761" s="3">
        <v>130</v>
      </c>
      <c r="F761" s="3"/>
      <c r="G761" s="3"/>
      <c r="H761" s="3">
        <f t="shared" si="58"/>
        <v>260</v>
      </c>
      <c r="I761" s="3"/>
      <c r="J761" s="24" t="s">
        <v>1443</v>
      </c>
    </row>
    <row r="762" spans="1:10" ht="12.75">
      <c r="A762" s="257"/>
      <c r="B762" s="106" t="s">
        <v>170</v>
      </c>
      <c r="C762" s="4" t="s">
        <v>438</v>
      </c>
      <c r="D762" s="3">
        <v>2</v>
      </c>
      <c r="E762" s="3">
        <v>210</v>
      </c>
      <c r="F762" s="3"/>
      <c r="G762" s="3"/>
      <c r="H762" s="3">
        <f t="shared" si="58"/>
        <v>420</v>
      </c>
      <c r="I762" s="3"/>
      <c r="J762" s="24" t="s">
        <v>1443</v>
      </c>
    </row>
    <row r="763" spans="1:10" ht="12.75">
      <c r="A763" s="257"/>
      <c r="B763" s="106" t="s">
        <v>171</v>
      </c>
      <c r="C763" s="4" t="s">
        <v>668</v>
      </c>
      <c r="D763" s="3">
        <v>3</v>
      </c>
      <c r="E763" s="13">
        <v>1248</v>
      </c>
      <c r="F763" s="3"/>
      <c r="G763" s="3"/>
      <c r="H763" s="3">
        <f t="shared" si="58"/>
        <v>3744</v>
      </c>
      <c r="I763" s="3"/>
      <c r="J763" s="24" t="s">
        <v>1443</v>
      </c>
    </row>
    <row r="764" spans="1:10" ht="12.75">
      <c r="A764" s="257"/>
      <c r="B764" s="106" t="s">
        <v>172</v>
      </c>
      <c r="C764" s="4" t="s">
        <v>1038</v>
      </c>
      <c r="D764" s="3">
        <v>3</v>
      </c>
      <c r="E764" s="3">
        <v>1080</v>
      </c>
      <c r="F764" s="3"/>
      <c r="G764" s="3"/>
      <c r="H764" s="3">
        <f t="shared" si="58"/>
        <v>3240</v>
      </c>
      <c r="I764" s="3"/>
      <c r="J764" s="24" t="s">
        <v>1443</v>
      </c>
    </row>
    <row r="765" spans="1:10" ht="12.75">
      <c r="A765" s="257"/>
      <c r="B765" s="106" t="s">
        <v>173</v>
      </c>
      <c r="C765" s="4" t="s">
        <v>585</v>
      </c>
      <c r="D765" s="3">
        <v>2</v>
      </c>
      <c r="E765" s="3">
        <v>370</v>
      </c>
      <c r="F765" s="3"/>
      <c r="G765" s="3"/>
      <c r="H765" s="3">
        <f t="shared" si="58"/>
        <v>740</v>
      </c>
      <c r="I765" s="3"/>
      <c r="J765" s="24" t="s">
        <v>1443</v>
      </c>
    </row>
    <row r="766" spans="1:10" ht="12.75">
      <c r="A766" s="257"/>
      <c r="B766" s="106" t="s">
        <v>174</v>
      </c>
      <c r="C766" s="4" t="s">
        <v>584</v>
      </c>
      <c r="D766" s="3">
        <v>2</v>
      </c>
      <c r="E766" s="3">
        <v>220</v>
      </c>
      <c r="F766" s="3"/>
      <c r="G766" s="3"/>
      <c r="H766" s="3">
        <f t="shared" si="58"/>
        <v>440</v>
      </c>
      <c r="I766" s="3"/>
      <c r="J766" s="24" t="s">
        <v>1443</v>
      </c>
    </row>
    <row r="767" spans="1:10" ht="26.25">
      <c r="A767" s="257"/>
      <c r="B767" s="106" t="s">
        <v>175</v>
      </c>
      <c r="C767" s="4" t="s">
        <v>446</v>
      </c>
      <c r="D767" s="3">
        <v>2</v>
      </c>
      <c r="E767" s="3">
        <v>684</v>
      </c>
      <c r="F767" s="3"/>
      <c r="G767" s="3"/>
      <c r="H767" s="3">
        <f t="shared" si="58"/>
        <v>1368</v>
      </c>
      <c r="I767" s="3"/>
      <c r="J767" s="24" t="s">
        <v>1443</v>
      </c>
    </row>
    <row r="768" spans="1:10" ht="12.75">
      <c r="A768" s="257"/>
      <c r="B768" s="106" t="s">
        <v>714</v>
      </c>
      <c r="C768" s="4" t="s">
        <v>579</v>
      </c>
      <c r="D768" s="3">
        <v>2</v>
      </c>
      <c r="E768" s="3">
        <v>360</v>
      </c>
      <c r="F768" s="3"/>
      <c r="G768" s="3"/>
      <c r="H768" s="3">
        <f t="shared" si="58"/>
        <v>720</v>
      </c>
      <c r="I768" s="3"/>
      <c r="J768" s="24" t="s">
        <v>1443</v>
      </c>
    </row>
    <row r="769" spans="1:10" ht="13.5">
      <c r="A769" s="257"/>
      <c r="B769" s="106" t="s">
        <v>715</v>
      </c>
      <c r="C769" s="4" t="s">
        <v>577</v>
      </c>
      <c r="D769" s="3">
        <v>2</v>
      </c>
      <c r="E769" s="3">
        <v>400</v>
      </c>
      <c r="F769" s="13"/>
      <c r="G769" s="23"/>
      <c r="H769" s="3">
        <f t="shared" si="58"/>
        <v>800</v>
      </c>
      <c r="I769" s="3"/>
      <c r="J769" s="24" t="s">
        <v>1443</v>
      </c>
    </row>
    <row r="770" spans="1:10" ht="12.75">
      <c r="A770" s="257"/>
      <c r="B770" s="106" t="s">
        <v>1315</v>
      </c>
      <c r="C770" s="4" t="s">
        <v>439</v>
      </c>
      <c r="D770" s="3">
        <v>2</v>
      </c>
      <c r="E770" s="3">
        <v>250</v>
      </c>
      <c r="F770" s="13"/>
      <c r="G770" s="3"/>
      <c r="H770" s="3">
        <f t="shared" si="58"/>
        <v>500</v>
      </c>
      <c r="I770" s="3"/>
      <c r="J770" s="24" t="s">
        <v>1443</v>
      </c>
    </row>
    <row r="771" spans="1:10" ht="26.25">
      <c r="A771" s="257"/>
      <c r="B771" s="106" t="s">
        <v>359</v>
      </c>
      <c r="C771" s="4" t="s">
        <v>440</v>
      </c>
      <c r="D771" s="3">
        <v>3</v>
      </c>
      <c r="E771" s="3">
        <v>260</v>
      </c>
      <c r="F771" s="3"/>
      <c r="G771" s="3"/>
      <c r="H771" s="3">
        <f t="shared" si="58"/>
        <v>780</v>
      </c>
      <c r="I771" s="3"/>
      <c r="J771" s="24" t="s">
        <v>1443</v>
      </c>
    </row>
    <row r="772" spans="1:10" ht="12.75">
      <c r="A772" s="257"/>
      <c r="B772" s="106" t="s">
        <v>360</v>
      </c>
      <c r="C772" s="4" t="s">
        <v>570</v>
      </c>
      <c r="D772" s="3">
        <v>3</v>
      </c>
      <c r="E772" s="3">
        <v>120</v>
      </c>
      <c r="F772" s="3"/>
      <c r="G772" s="3"/>
      <c r="H772" s="3">
        <f aca="true" t="shared" si="59" ref="H772:H791">D772*E772</f>
        <v>360</v>
      </c>
      <c r="I772" s="3"/>
      <c r="J772" s="24" t="s">
        <v>1443</v>
      </c>
    </row>
    <row r="773" spans="1:11" ht="12.75">
      <c r="A773" s="257"/>
      <c r="B773" s="106" t="s">
        <v>361</v>
      </c>
      <c r="C773" s="4" t="s">
        <v>558</v>
      </c>
      <c r="D773" s="3">
        <v>3</v>
      </c>
      <c r="E773" s="3">
        <v>660</v>
      </c>
      <c r="F773" s="3"/>
      <c r="G773" s="3"/>
      <c r="H773" s="3">
        <f t="shared" si="59"/>
        <v>1980</v>
      </c>
      <c r="I773" s="3"/>
      <c r="J773" s="24" t="s">
        <v>1443</v>
      </c>
      <c r="K773" s="77"/>
    </row>
    <row r="774" spans="1:11" ht="12.75">
      <c r="A774" s="257"/>
      <c r="B774" s="106" t="s">
        <v>362</v>
      </c>
      <c r="C774" s="4" t="s">
        <v>559</v>
      </c>
      <c r="D774" s="3">
        <v>3</v>
      </c>
      <c r="E774" s="3">
        <v>70</v>
      </c>
      <c r="F774" s="3"/>
      <c r="G774" s="3"/>
      <c r="H774" s="3">
        <f t="shared" si="59"/>
        <v>210</v>
      </c>
      <c r="I774" s="3"/>
      <c r="J774" s="24" t="s">
        <v>1443</v>
      </c>
      <c r="K774" s="77"/>
    </row>
    <row r="775" spans="1:11" ht="12.75">
      <c r="A775" s="257"/>
      <c r="B775" s="106" t="s">
        <v>363</v>
      </c>
      <c r="C775" s="4" t="s">
        <v>560</v>
      </c>
      <c r="D775" s="3">
        <v>2</v>
      </c>
      <c r="E775" s="3">
        <v>304</v>
      </c>
      <c r="F775" s="3"/>
      <c r="G775" s="3"/>
      <c r="H775" s="3">
        <f t="shared" si="59"/>
        <v>608</v>
      </c>
      <c r="I775" s="3"/>
      <c r="J775" s="24" t="s">
        <v>1443</v>
      </c>
      <c r="K775" s="77"/>
    </row>
    <row r="776" spans="1:11" ht="26.25">
      <c r="A776" s="257"/>
      <c r="B776" s="106" t="s">
        <v>364</v>
      </c>
      <c r="C776" s="4" t="s">
        <v>444</v>
      </c>
      <c r="D776" s="3">
        <v>2</v>
      </c>
      <c r="E776" s="3">
        <v>230</v>
      </c>
      <c r="F776" s="3"/>
      <c r="G776" s="3"/>
      <c r="H776" s="3">
        <f t="shared" si="59"/>
        <v>460</v>
      </c>
      <c r="I776" s="3"/>
      <c r="J776" s="24" t="s">
        <v>1443</v>
      </c>
      <c r="K776" s="77"/>
    </row>
    <row r="777" spans="1:11" ht="12.75">
      <c r="A777" s="257"/>
      <c r="B777" s="106" t="s">
        <v>365</v>
      </c>
      <c r="C777" s="4" t="s">
        <v>606</v>
      </c>
      <c r="D777" s="3">
        <v>2</v>
      </c>
      <c r="E777" s="3">
        <v>410</v>
      </c>
      <c r="F777" s="3"/>
      <c r="G777" s="3"/>
      <c r="H777" s="3">
        <f t="shared" si="59"/>
        <v>820</v>
      </c>
      <c r="I777" s="3"/>
      <c r="J777" s="24" t="s">
        <v>1443</v>
      </c>
      <c r="K777" s="77"/>
    </row>
    <row r="778" spans="1:11" ht="12.75">
      <c r="A778" s="257"/>
      <c r="B778" s="106" t="s">
        <v>366</v>
      </c>
      <c r="C778" s="4" t="s">
        <v>608</v>
      </c>
      <c r="D778" s="3">
        <v>2</v>
      </c>
      <c r="E778" s="3">
        <v>112</v>
      </c>
      <c r="F778" s="3"/>
      <c r="G778" s="3"/>
      <c r="H778" s="3">
        <f t="shared" si="59"/>
        <v>224</v>
      </c>
      <c r="I778" s="3"/>
      <c r="J778" s="24" t="s">
        <v>1443</v>
      </c>
      <c r="K778" s="77"/>
    </row>
    <row r="779" spans="1:11" ht="26.25">
      <c r="A779" s="257"/>
      <c r="B779" s="106" t="s">
        <v>367</v>
      </c>
      <c r="C779" s="4" t="s">
        <v>1562</v>
      </c>
      <c r="D779" s="3">
        <v>2</v>
      </c>
      <c r="E779" s="3">
        <v>476</v>
      </c>
      <c r="F779" s="3"/>
      <c r="G779" s="3"/>
      <c r="H779" s="3">
        <f t="shared" si="59"/>
        <v>952</v>
      </c>
      <c r="I779" s="3"/>
      <c r="J779" s="24" t="s">
        <v>1443</v>
      </c>
      <c r="K779" s="77"/>
    </row>
    <row r="780" spans="1:11" ht="12.75">
      <c r="A780" s="257"/>
      <c r="B780" s="106" t="s">
        <v>368</v>
      </c>
      <c r="C780" s="4" t="s">
        <v>1302</v>
      </c>
      <c r="D780" s="3">
        <v>2</v>
      </c>
      <c r="E780" s="3">
        <v>204</v>
      </c>
      <c r="F780" s="3"/>
      <c r="G780" s="3"/>
      <c r="H780" s="3">
        <f t="shared" si="59"/>
        <v>408</v>
      </c>
      <c r="I780" s="3"/>
      <c r="J780" s="24" t="s">
        <v>1443</v>
      </c>
      <c r="K780" s="77"/>
    </row>
    <row r="781" spans="1:11" ht="12.75">
      <c r="A781" s="257"/>
      <c r="B781" s="106" t="s">
        <v>369</v>
      </c>
      <c r="C781" s="4" t="s">
        <v>1130</v>
      </c>
      <c r="D781" s="3">
        <v>2</v>
      </c>
      <c r="E781" s="3">
        <v>230</v>
      </c>
      <c r="F781" s="3"/>
      <c r="G781" s="3"/>
      <c r="H781" s="3">
        <f t="shared" si="59"/>
        <v>460</v>
      </c>
      <c r="I781" s="3"/>
      <c r="J781" s="24" t="s">
        <v>1443</v>
      </c>
      <c r="K781" s="77"/>
    </row>
    <row r="782" spans="1:11" ht="12.75">
      <c r="A782" s="257"/>
      <c r="B782" s="106" t="s">
        <v>370</v>
      </c>
      <c r="C782" s="4" t="s">
        <v>445</v>
      </c>
      <c r="D782" s="3">
        <v>2</v>
      </c>
      <c r="E782" s="3">
        <v>140</v>
      </c>
      <c r="F782" s="3"/>
      <c r="G782" s="3"/>
      <c r="H782" s="3">
        <f t="shared" si="59"/>
        <v>280</v>
      </c>
      <c r="I782" s="3"/>
      <c r="J782" s="24" t="s">
        <v>1443</v>
      </c>
      <c r="K782" s="77"/>
    </row>
    <row r="783" spans="1:11" ht="24.75">
      <c r="A783" s="257"/>
      <c r="B783" s="106" t="s">
        <v>371</v>
      </c>
      <c r="C783" s="4" t="s">
        <v>219</v>
      </c>
      <c r="D783" s="3">
        <v>2</v>
      </c>
      <c r="E783" s="3">
        <v>320</v>
      </c>
      <c r="F783" s="3"/>
      <c r="G783" s="3"/>
      <c r="H783" s="3">
        <f t="shared" si="59"/>
        <v>640</v>
      </c>
      <c r="I783" s="3"/>
      <c r="J783" s="24" t="s">
        <v>1443</v>
      </c>
      <c r="K783" s="77"/>
    </row>
    <row r="784" spans="1:11" ht="12.75">
      <c r="A784" s="257"/>
      <c r="B784" s="106" t="s">
        <v>372</v>
      </c>
      <c r="C784" s="4" t="s">
        <v>1301</v>
      </c>
      <c r="D784" s="3">
        <v>2</v>
      </c>
      <c r="E784" s="3">
        <v>1076</v>
      </c>
      <c r="F784" s="3"/>
      <c r="G784" s="3"/>
      <c r="H784" s="3">
        <f t="shared" si="59"/>
        <v>2152</v>
      </c>
      <c r="I784" s="3"/>
      <c r="J784" s="24" t="s">
        <v>1443</v>
      </c>
      <c r="K784" s="77"/>
    </row>
    <row r="785" spans="1:11" ht="12.75">
      <c r="A785" s="257"/>
      <c r="B785" s="106" t="s">
        <v>373</v>
      </c>
      <c r="C785" s="4" t="s">
        <v>441</v>
      </c>
      <c r="D785" s="3">
        <v>2</v>
      </c>
      <c r="E785" s="3">
        <v>1510</v>
      </c>
      <c r="F785" s="3"/>
      <c r="G785" s="3"/>
      <c r="H785" s="3">
        <f t="shared" si="59"/>
        <v>3020</v>
      </c>
      <c r="I785" s="3"/>
      <c r="J785" s="24" t="s">
        <v>1443</v>
      </c>
      <c r="K785" s="77"/>
    </row>
    <row r="786" spans="1:11" ht="26.25">
      <c r="A786" s="257"/>
      <c r="B786" s="106" t="s">
        <v>374</v>
      </c>
      <c r="C786" s="4" t="s">
        <v>443</v>
      </c>
      <c r="D786" s="3">
        <v>2</v>
      </c>
      <c r="E786" s="3">
        <v>250</v>
      </c>
      <c r="F786" s="3"/>
      <c r="G786" s="3"/>
      <c r="H786" s="3">
        <f t="shared" si="59"/>
        <v>500</v>
      </c>
      <c r="I786" s="3"/>
      <c r="J786" s="24" t="s">
        <v>1443</v>
      </c>
      <c r="K786" s="77"/>
    </row>
    <row r="787" spans="1:11" ht="26.25">
      <c r="A787" s="257"/>
      <c r="B787" s="106" t="s">
        <v>375</v>
      </c>
      <c r="C787" s="4" t="s">
        <v>442</v>
      </c>
      <c r="D787" s="3">
        <v>2</v>
      </c>
      <c r="E787" s="3">
        <v>200</v>
      </c>
      <c r="F787" s="3"/>
      <c r="G787" s="3"/>
      <c r="H787" s="3">
        <f t="shared" si="59"/>
        <v>400</v>
      </c>
      <c r="I787" s="3"/>
      <c r="J787" s="24" t="s">
        <v>1443</v>
      </c>
      <c r="K787" s="77"/>
    </row>
    <row r="788" spans="1:11" ht="26.25">
      <c r="A788" s="257"/>
      <c r="B788" s="111" t="s">
        <v>376</v>
      </c>
      <c r="C788" s="72" t="s">
        <v>1563</v>
      </c>
      <c r="D788" s="65">
        <v>2</v>
      </c>
      <c r="E788" s="190">
        <v>260</v>
      </c>
      <c r="F788" s="190"/>
      <c r="G788" s="190"/>
      <c r="H788" s="190">
        <f t="shared" si="59"/>
        <v>520</v>
      </c>
      <c r="I788" s="3"/>
      <c r="J788" s="24" t="s">
        <v>1443</v>
      </c>
      <c r="K788" s="77"/>
    </row>
    <row r="789" spans="1:11" ht="26.25" customHeight="1">
      <c r="A789" s="257"/>
      <c r="B789" s="106" t="s">
        <v>377</v>
      </c>
      <c r="C789" s="4" t="s">
        <v>1097</v>
      </c>
      <c r="D789" s="3">
        <v>2</v>
      </c>
      <c r="E789" s="3">
        <v>120</v>
      </c>
      <c r="F789" s="3"/>
      <c r="G789" s="3"/>
      <c r="H789" s="3">
        <f>D789*E789</f>
        <v>240</v>
      </c>
      <c r="I789" s="3"/>
      <c r="J789" s="24" t="s">
        <v>1443</v>
      </c>
      <c r="K789" s="77"/>
    </row>
    <row r="790" spans="1:11" ht="12.75">
      <c r="A790" s="257"/>
      <c r="B790" s="106" t="s">
        <v>378</v>
      </c>
      <c r="C790" s="4" t="s">
        <v>1135</v>
      </c>
      <c r="D790" s="3">
        <v>2</v>
      </c>
      <c r="E790" s="3">
        <v>1510</v>
      </c>
      <c r="F790" s="3"/>
      <c r="G790" s="3"/>
      <c r="H790" s="3">
        <f t="shared" si="59"/>
        <v>3020</v>
      </c>
      <c r="I790" s="3"/>
      <c r="J790" s="24" t="s">
        <v>1443</v>
      </c>
      <c r="K790" s="77"/>
    </row>
    <row r="791" spans="1:11" ht="15.75" customHeight="1">
      <c r="A791" s="257"/>
      <c r="B791" s="106" t="s">
        <v>379</v>
      </c>
      <c r="C791" s="4" t="s">
        <v>1779</v>
      </c>
      <c r="D791" s="3">
        <v>2</v>
      </c>
      <c r="E791" s="3">
        <v>165</v>
      </c>
      <c r="F791" s="3"/>
      <c r="G791" s="3"/>
      <c r="H791" s="3">
        <f t="shared" si="59"/>
        <v>330</v>
      </c>
      <c r="I791" s="3"/>
      <c r="J791" s="24" t="s">
        <v>1443</v>
      </c>
      <c r="K791" s="77"/>
    </row>
    <row r="792" spans="1:11" ht="39" customHeight="1">
      <c r="A792" s="257"/>
      <c r="B792" s="106"/>
      <c r="C792" s="4" t="s">
        <v>1101</v>
      </c>
      <c r="D792" s="11"/>
      <c r="E792" s="11">
        <f>SUM(E754:E791)</f>
        <v>17237</v>
      </c>
      <c r="F792" s="11"/>
      <c r="G792" s="11"/>
      <c r="H792" s="11">
        <f>SUM(H754:H790)</f>
        <v>39916</v>
      </c>
      <c r="I792" s="11"/>
      <c r="J792" s="117"/>
      <c r="K792" s="77"/>
    </row>
    <row r="793" spans="1:10" ht="26.25">
      <c r="A793" s="257"/>
      <c r="B793" s="106" t="s">
        <v>162</v>
      </c>
      <c r="C793" s="4" t="s">
        <v>452</v>
      </c>
      <c r="D793" s="3">
        <v>3</v>
      </c>
      <c r="E793" s="3">
        <v>2512</v>
      </c>
      <c r="F793" s="3"/>
      <c r="G793" s="3"/>
      <c r="H793" s="3">
        <f aca="true" t="shared" si="60" ref="H793:H819">D793*E793</f>
        <v>7536</v>
      </c>
      <c r="I793" s="3"/>
      <c r="J793" s="24" t="s">
        <v>1443</v>
      </c>
    </row>
    <row r="794" spans="1:10" ht="26.25">
      <c r="A794" s="257" t="s">
        <v>1476</v>
      </c>
      <c r="B794" s="106" t="s">
        <v>163</v>
      </c>
      <c r="C794" s="4" t="s">
        <v>237</v>
      </c>
      <c r="D794" s="3">
        <v>2</v>
      </c>
      <c r="E794" s="3">
        <v>3100</v>
      </c>
      <c r="F794" s="3"/>
      <c r="G794" s="3"/>
      <c r="H794" s="3">
        <f t="shared" si="60"/>
        <v>6200</v>
      </c>
      <c r="I794" s="3"/>
      <c r="J794" s="24" t="s">
        <v>1443</v>
      </c>
    </row>
    <row r="795" spans="1:10" ht="12.75">
      <c r="A795" s="257"/>
      <c r="B795" s="106" t="s">
        <v>164</v>
      </c>
      <c r="C795" s="4" t="s">
        <v>901</v>
      </c>
      <c r="D795" s="3">
        <v>2</v>
      </c>
      <c r="E795" s="3">
        <v>370</v>
      </c>
      <c r="F795" s="3"/>
      <c r="G795" s="3"/>
      <c r="H795" s="3">
        <f t="shared" si="60"/>
        <v>740</v>
      </c>
      <c r="I795" s="3"/>
      <c r="J795" s="24" t="s">
        <v>1443</v>
      </c>
    </row>
    <row r="796" spans="1:10" ht="26.25">
      <c r="A796" s="257"/>
      <c r="B796" s="106" t="s">
        <v>165</v>
      </c>
      <c r="C796" s="4" t="s">
        <v>238</v>
      </c>
      <c r="D796" s="3">
        <v>2</v>
      </c>
      <c r="E796" s="3">
        <v>400</v>
      </c>
      <c r="F796" s="3"/>
      <c r="G796" s="3"/>
      <c r="H796" s="3">
        <f t="shared" si="60"/>
        <v>800</v>
      </c>
      <c r="I796" s="3"/>
      <c r="J796" s="24" t="s">
        <v>1443</v>
      </c>
    </row>
    <row r="797" spans="1:10" ht="12.75">
      <c r="A797" s="257"/>
      <c r="B797" s="106" t="s">
        <v>166</v>
      </c>
      <c r="C797" s="4" t="s">
        <v>1191</v>
      </c>
      <c r="D797" s="3">
        <v>4</v>
      </c>
      <c r="E797" s="3">
        <v>200</v>
      </c>
      <c r="F797" s="3"/>
      <c r="G797" s="3"/>
      <c r="H797" s="3">
        <f t="shared" si="60"/>
        <v>800</v>
      </c>
      <c r="I797" s="3"/>
      <c r="J797" s="24" t="s">
        <v>1443</v>
      </c>
    </row>
    <row r="798" spans="1:10" ht="12.75">
      <c r="A798" s="257"/>
      <c r="B798" s="106" t="s">
        <v>167</v>
      </c>
      <c r="C798" s="4" t="s">
        <v>903</v>
      </c>
      <c r="D798" s="3">
        <v>2</v>
      </c>
      <c r="E798" s="3">
        <v>30</v>
      </c>
      <c r="F798" s="3"/>
      <c r="G798" s="3"/>
      <c r="H798" s="3">
        <f t="shared" si="60"/>
        <v>60</v>
      </c>
      <c r="I798" s="3"/>
      <c r="J798" s="24" t="s">
        <v>1443</v>
      </c>
    </row>
    <row r="799" spans="1:10" ht="26.25">
      <c r="A799" s="257"/>
      <c r="B799" s="106" t="s">
        <v>168</v>
      </c>
      <c r="C799" s="4" t="s">
        <v>453</v>
      </c>
      <c r="D799" s="3">
        <v>2</v>
      </c>
      <c r="E799" s="3">
        <v>252</v>
      </c>
      <c r="F799" s="3"/>
      <c r="G799" s="3"/>
      <c r="H799" s="3">
        <f t="shared" si="60"/>
        <v>504</v>
      </c>
      <c r="I799" s="3"/>
      <c r="J799" s="24" t="s">
        <v>1443</v>
      </c>
    </row>
    <row r="800" spans="1:10" ht="26.25">
      <c r="A800" s="257"/>
      <c r="B800" s="106" t="s">
        <v>169</v>
      </c>
      <c r="C800" s="4" t="s">
        <v>447</v>
      </c>
      <c r="D800" s="3">
        <v>2</v>
      </c>
      <c r="E800" s="3">
        <v>200</v>
      </c>
      <c r="F800" s="3"/>
      <c r="G800" s="3"/>
      <c r="H800" s="3">
        <f t="shared" si="60"/>
        <v>400</v>
      </c>
      <c r="I800" s="3"/>
      <c r="J800" s="24" t="s">
        <v>1443</v>
      </c>
    </row>
    <row r="801" spans="1:10" ht="12.75">
      <c r="A801" s="257"/>
      <c r="B801" s="106" t="s">
        <v>170</v>
      </c>
      <c r="C801" s="4" t="s">
        <v>909</v>
      </c>
      <c r="D801" s="3">
        <v>2</v>
      </c>
      <c r="E801" s="3">
        <v>492</v>
      </c>
      <c r="F801" s="3"/>
      <c r="G801" s="3"/>
      <c r="H801" s="3">
        <f t="shared" si="60"/>
        <v>984</v>
      </c>
      <c r="I801" s="3"/>
      <c r="J801" s="24" t="s">
        <v>1443</v>
      </c>
    </row>
    <row r="802" spans="1:10" ht="26.25">
      <c r="A802" s="257"/>
      <c r="B802" s="106" t="s">
        <v>171</v>
      </c>
      <c r="C802" s="4" t="s">
        <v>248</v>
      </c>
      <c r="D802" s="3">
        <v>2</v>
      </c>
      <c r="E802" s="3">
        <v>30</v>
      </c>
      <c r="F802" s="3"/>
      <c r="G802" s="3"/>
      <c r="H802" s="3">
        <f t="shared" si="60"/>
        <v>60</v>
      </c>
      <c r="I802" s="3"/>
      <c r="J802" s="24" t="s">
        <v>1443</v>
      </c>
    </row>
    <row r="803" spans="1:10" ht="12.75">
      <c r="A803" s="257"/>
      <c r="B803" s="106" t="s">
        <v>172</v>
      </c>
      <c r="C803" s="4" t="s">
        <v>907</v>
      </c>
      <c r="D803" s="3">
        <v>2</v>
      </c>
      <c r="E803" s="3">
        <v>324</v>
      </c>
      <c r="F803" s="3"/>
      <c r="G803" s="3"/>
      <c r="H803" s="3">
        <f t="shared" si="60"/>
        <v>648</v>
      </c>
      <c r="I803" s="3"/>
      <c r="J803" s="24" t="s">
        <v>1443</v>
      </c>
    </row>
    <row r="804" spans="1:10" ht="26.25">
      <c r="A804" s="257"/>
      <c r="B804" s="106" t="s">
        <v>173</v>
      </c>
      <c r="C804" s="4" t="s">
        <v>356</v>
      </c>
      <c r="D804" s="3">
        <v>2</v>
      </c>
      <c r="E804" s="3">
        <v>240</v>
      </c>
      <c r="F804" s="13"/>
      <c r="G804" s="3"/>
      <c r="H804" s="3">
        <f t="shared" si="60"/>
        <v>480</v>
      </c>
      <c r="I804" s="3"/>
      <c r="J804" s="24" t="s">
        <v>1443</v>
      </c>
    </row>
    <row r="805" spans="1:10" ht="39">
      <c r="A805" s="257"/>
      <c r="B805" s="106" t="s">
        <v>174</v>
      </c>
      <c r="C805" s="4" t="s">
        <v>454</v>
      </c>
      <c r="D805" s="3">
        <v>2</v>
      </c>
      <c r="E805" s="3">
        <v>380</v>
      </c>
      <c r="F805" s="3"/>
      <c r="G805" s="3"/>
      <c r="H805" s="3">
        <f t="shared" si="60"/>
        <v>760</v>
      </c>
      <c r="I805" s="3"/>
      <c r="J805" s="24" t="s">
        <v>1443</v>
      </c>
    </row>
    <row r="806" spans="1:10" ht="12.75">
      <c r="A806" s="257"/>
      <c r="B806" s="106" t="s">
        <v>175</v>
      </c>
      <c r="C806" s="4" t="s">
        <v>912</v>
      </c>
      <c r="D806" s="3">
        <v>2</v>
      </c>
      <c r="E806" s="3">
        <v>344</v>
      </c>
      <c r="F806" s="3"/>
      <c r="G806" s="3"/>
      <c r="H806" s="3">
        <f t="shared" si="60"/>
        <v>688</v>
      </c>
      <c r="I806" s="3"/>
      <c r="J806" s="24" t="s">
        <v>1443</v>
      </c>
    </row>
    <row r="807" spans="1:10" ht="26.25">
      <c r="A807" s="257"/>
      <c r="B807" s="106" t="s">
        <v>714</v>
      </c>
      <c r="C807" s="4" t="s">
        <v>448</v>
      </c>
      <c r="D807" s="3">
        <v>2</v>
      </c>
      <c r="E807" s="13">
        <v>240</v>
      </c>
      <c r="F807" s="3"/>
      <c r="G807" s="3"/>
      <c r="H807" s="3">
        <f t="shared" si="60"/>
        <v>480</v>
      </c>
      <c r="I807" s="3"/>
      <c r="J807" s="24" t="s">
        <v>1443</v>
      </c>
    </row>
    <row r="808" spans="1:10" ht="12.75">
      <c r="A808" s="257"/>
      <c r="B808" s="106" t="s">
        <v>715</v>
      </c>
      <c r="C808" s="4" t="s">
        <v>915</v>
      </c>
      <c r="D808" s="3">
        <v>2</v>
      </c>
      <c r="E808" s="13">
        <v>700</v>
      </c>
      <c r="F808" s="3"/>
      <c r="G808" s="3"/>
      <c r="H808" s="3">
        <f t="shared" si="60"/>
        <v>1400</v>
      </c>
      <c r="I808" s="3"/>
      <c r="J808" s="24" t="s">
        <v>1443</v>
      </c>
    </row>
    <row r="809" spans="1:10" ht="26.25">
      <c r="A809" s="257"/>
      <c r="B809" s="106" t="s">
        <v>1315</v>
      </c>
      <c r="C809" s="4" t="s">
        <v>449</v>
      </c>
      <c r="D809" s="3">
        <v>2</v>
      </c>
      <c r="E809" s="3">
        <v>290</v>
      </c>
      <c r="F809" s="3"/>
      <c r="G809" s="3"/>
      <c r="H809" s="3">
        <f t="shared" si="60"/>
        <v>580</v>
      </c>
      <c r="I809" s="3"/>
      <c r="J809" s="24" t="s">
        <v>1443</v>
      </c>
    </row>
    <row r="810" spans="1:10" ht="26.25">
      <c r="A810" s="257"/>
      <c r="B810" s="106" t="s">
        <v>359</v>
      </c>
      <c r="C810" s="4" t="s">
        <v>455</v>
      </c>
      <c r="D810" s="3">
        <v>2</v>
      </c>
      <c r="E810" s="3">
        <v>400</v>
      </c>
      <c r="F810" s="3"/>
      <c r="G810" s="3"/>
      <c r="H810" s="3">
        <f t="shared" si="60"/>
        <v>800</v>
      </c>
      <c r="I810" s="3"/>
      <c r="J810" s="24" t="s">
        <v>1443</v>
      </c>
    </row>
    <row r="811" spans="1:10" ht="12.75">
      <c r="A811" s="257"/>
      <c r="B811" s="106" t="s">
        <v>360</v>
      </c>
      <c r="C811" s="4" t="s">
        <v>924</v>
      </c>
      <c r="D811" s="3">
        <v>2</v>
      </c>
      <c r="E811" s="3">
        <v>140</v>
      </c>
      <c r="F811" s="3"/>
      <c r="G811" s="3"/>
      <c r="H811" s="3">
        <f t="shared" si="60"/>
        <v>280</v>
      </c>
      <c r="I811" s="3"/>
      <c r="J811" s="24" t="s">
        <v>1443</v>
      </c>
    </row>
    <row r="812" spans="1:10" ht="12.75">
      <c r="A812" s="257"/>
      <c r="B812" s="106" t="s">
        <v>361</v>
      </c>
      <c r="C812" s="4" t="s">
        <v>921</v>
      </c>
      <c r="D812" s="3">
        <v>2</v>
      </c>
      <c r="E812" s="3">
        <v>140</v>
      </c>
      <c r="F812" s="3"/>
      <c r="G812" s="3"/>
      <c r="H812" s="3">
        <f t="shared" si="60"/>
        <v>280</v>
      </c>
      <c r="I812" s="3"/>
      <c r="J812" s="24" t="s">
        <v>1443</v>
      </c>
    </row>
    <row r="813" spans="1:10" ht="12.75">
      <c r="A813" s="257"/>
      <c r="B813" s="106" t="s">
        <v>362</v>
      </c>
      <c r="C813" s="4" t="s">
        <v>917</v>
      </c>
      <c r="D813" s="3">
        <v>2</v>
      </c>
      <c r="E813" s="3">
        <v>284</v>
      </c>
      <c r="F813" s="3"/>
      <c r="G813" s="3"/>
      <c r="H813" s="3">
        <f t="shared" si="60"/>
        <v>568</v>
      </c>
      <c r="I813" s="3"/>
      <c r="J813" s="24" t="s">
        <v>1443</v>
      </c>
    </row>
    <row r="814" spans="1:10" ht="12.75">
      <c r="A814" s="257"/>
      <c r="B814" s="106" t="s">
        <v>363</v>
      </c>
      <c r="C814" s="4" t="s">
        <v>918</v>
      </c>
      <c r="D814" s="3">
        <v>2</v>
      </c>
      <c r="E814" s="3">
        <v>300</v>
      </c>
      <c r="F814" s="3"/>
      <c r="G814" s="3"/>
      <c r="H814" s="3">
        <f t="shared" si="60"/>
        <v>600</v>
      </c>
      <c r="I814" s="3"/>
      <c r="J814" s="24" t="s">
        <v>1443</v>
      </c>
    </row>
    <row r="815" spans="1:10" ht="12.75">
      <c r="A815" s="257"/>
      <c r="B815" s="106" t="s">
        <v>364</v>
      </c>
      <c r="C815" s="4" t="s">
        <v>919</v>
      </c>
      <c r="D815" s="3">
        <v>2</v>
      </c>
      <c r="E815" s="3">
        <v>390</v>
      </c>
      <c r="F815" s="3"/>
      <c r="G815" s="3"/>
      <c r="H815" s="3">
        <f t="shared" si="60"/>
        <v>780</v>
      </c>
      <c r="I815" s="3"/>
      <c r="J815" s="24" t="s">
        <v>1443</v>
      </c>
    </row>
    <row r="816" spans="1:10" ht="12.75">
      <c r="A816" s="257"/>
      <c r="B816" s="106" t="s">
        <v>365</v>
      </c>
      <c r="C816" s="4" t="s">
        <v>920</v>
      </c>
      <c r="D816" s="3">
        <v>2</v>
      </c>
      <c r="E816" s="3">
        <v>682</v>
      </c>
      <c r="F816" s="3"/>
      <c r="G816" s="3"/>
      <c r="H816" s="3">
        <f t="shared" si="60"/>
        <v>1364</v>
      </c>
      <c r="I816" s="3"/>
      <c r="J816" s="24" t="s">
        <v>1443</v>
      </c>
    </row>
    <row r="817" spans="1:10" ht="12.75">
      <c r="A817" s="257"/>
      <c r="B817" s="106" t="s">
        <v>366</v>
      </c>
      <c r="C817" s="4" t="s">
        <v>450</v>
      </c>
      <c r="D817" s="3">
        <v>2</v>
      </c>
      <c r="E817" s="3">
        <v>668</v>
      </c>
      <c r="F817" s="3"/>
      <c r="G817" s="3"/>
      <c r="H817" s="3">
        <f t="shared" si="60"/>
        <v>1336</v>
      </c>
      <c r="I817" s="3"/>
      <c r="J817" s="24" t="s">
        <v>1443</v>
      </c>
    </row>
    <row r="818" spans="1:10" ht="26.25">
      <c r="A818" s="257"/>
      <c r="B818" s="106" t="s">
        <v>367</v>
      </c>
      <c r="C818" s="4" t="s">
        <v>451</v>
      </c>
      <c r="D818" s="3">
        <v>2</v>
      </c>
      <c r="E818" s="3">
        <v>200</v>
      </c>
      <c r="F818" s="3"/>
      <c r="G818" s="3"/>
      <c r="H818" s="3">
        <f t="shared" si="60"/>
        <v>400</v>
      </c>
      <c r="I818" s="3"/>
      <c r="J818" s="24" t="s">
        <v>1443</v>
      </c>
    </row>
    <row r="819" spans="1:10" ht="12.75">
      <c r="A819" s="257"/>
      <c r="B819" s="106" t="s">
        <v>368</v>
      </c>
      <c r="C819" s="4" t="s">
        <v>925</v>
      </c>
      <c r="D819" s="3">
        <v>2</v>
      </c>
      <c r="E819" s="3">
        <v>100</v>
      </c>
      <c r="F819" s="3"/>
      <c r="G819" s="3"/>
      <c r="H819" s="3">
        <f t="shared" si="60"/>
        <v>200</v>
      </c>
      <c r="I819" s="3"/>
      <c r="J819" s="24" t="s">
        <v>1443</v>
      </c>
    </row>
    <row r="820" spans="1:10" ht="12.75">
      <c r="A820" s="257"/>
      <c r="B820" s="106"/>
      <c r="C820" s="4" t="s">
        <v>1101</v>
      </c>
      <c r="D820" s="11"/>
      <c r="E820" s="11">
        <f>SUM(E793:E819)</f>
        <v>13408</v>
      </c>
      <c r="F820" s="11"/>
      <c r="G820" s="11"/>
      <c r="H820" s="11">
        <f>SUM(H793:H819)</f>
        <v>29728</v>
      </c>
      <c r="I820" s="11"/>
      <c r="J820" s="117"/>
    </row>
    <row r="821" spans="1:10" ht="26.25">
      <c r="A821" s="257"/>
      <c r="B821" s="106" t="s">
        <v>162</v>
      </c>
      <c r="C821" s="4" t="s">
        <v>1136</v>
      </c>
      <c r="D821" s="3">
        <v>3</v>
      </c>
      <c r="E821" s="3">
        <v>1100</v>
      </c>
      <c r="F821" s="3"/>
      <c r="G821" s="3"/>
      <c r="H821" s="3">
        <f aca="true" t="shared" si="61" ref="H821:H834">D821*E821</f>
        <v>3300</v>
      </c>
      <c r="I821" s="3"/>
      <c r="J821" s="24" t="s">
        <v>1443</v>
      </c>
    </row>
    <row r="822" spans="1:10" ht="26.25">
      <c r="A822" s="257" t="s">
        <v>479</v>
      </c>
      <c r="B822" s="106" t="s">
        <v>163</v>
      </c>
      <c r="C822" s="4" t="s">
        <v>1445</v>
      </c>
      <c r="D822" s="3">
        <v>3</v>
      </c>
      <c r="E822" s="3">
        <v>280</v>
      </c>
      <c r="F822" s="3"/>
      <c r="G822" s="3"/>
      <c r="H822" s="3">
        <f t="shared" si="61"/>
        <v>840</v>
      </c>
      <c r="I822" s="3"/>
      <c r="J822" s="24" t="s">
        <v>1443</v>
      </c>
    </row>
    <row r="823" spans="1:10" ht="26.25">
      <c r="A823" s="257"/>
      <c r="B823" s="106" t="s">
        <v>164</v>
      </c>
      <c r="C823" s="4" t="s">
        <v>357</v>
      </c>
      <c r="D823" s="3">
        <v>3</v>
      </c>
      <c r="E823" s="3">
        <v>110</v>
      </c>
      <c r="F823" s="3"/>
      <c r="G823" s="3"/>
      <c r="H823" s="3">
        <f t="shared" si="61"/>
        <v>330</v>
      </c>
      <c r="I823" s="3"/>
      <c r="J823" s="24" t="s">
        <v>1443</v>
      </c>
    </row>
    <row r="824" spans="1:10" ht="39">
      <c r="A824" s="257"/>
      <c r="B824" s="106" t="s">
        <v>165</v>
      </c>
      <c r="C824" s="4" t="s">
        <v>1087</v>
      </c>
      <c r="D824" s="3">
        <v>3</v>
      </c>
      <c r="E824" s="3">
        <v>480</v>
      </c>
      <c r="F824" s="3"/>
      <c r="G824" s="3"/>
      <c r="H824" s="3">
        <f t="shared" si="61"/>
        <v>1440</v>
      </c>
      <c r="I824" s="3"/>
      <c r="J824" s="24" t="s">
        <v>1443</v>
      </c>
    </row>
    <row r="825" spans="1:10" ht="39">
      <c r="A825" s="257"/>
      <c r="B825" s="106" t="s">
        <v>166</v>
      </c>
      <c r="C825" s="4" t="s">
        <v>1446</v>
      </c>
      <c r="D825" s="3">
        <v>3</v>
      </c>
      <c r="E825" s="3">
        <v>280</v>
      </c>
      <c r="F825" s="3"/>
      <c r="G825" s="3"/>
      <c r="H825" s="3">
        <f t="shared" si="61"/>
        <v>840</v>
      </c>
      <c r="I825" s="3"/>
      <c r="J825" s="24" t="s">
        <v>1443</v>
      </c>
    </row>
    <row r="826" spans="1:10" ht="39">
      <c r="A826" s="257"/>
      <c r="B826" s="106" t="s">
        <v>167</v>
      </c>
      <c r="C826" s="4" t="s">
        <v>220</v>
      </c>
      <c r="D826" s="3">
        <v>3</v>
      </c>
      <c r="E826" s="3">
        <v>190</v>
      </c>
      <c r="F826" s="3"/>
      <c r="G826" s="3"/>
      <c r="H826" s="3">
        <f t="shared" si="61"/>
        <v>570</v>
      </c>
      <c r="I826" s="3"/>
      <c r="J826" s="24" t="s">
        <v>1443</v>
      </c>
    </row>
    <row r="827" spans="1:10" ht="39" customHeight="1">
      <c r="A827" s="257"/>
      <c r="B827" s="106" t="s">
        <v>168</v>
      </c>
      <c r="C827" s="4" t="s">
        <v>221</v>
      </c>
      <c r="D827" s="3">
        <v>3</v>
      </c>
      <c r="E827" s="3">
        <v>190</v>
      </c>
      <c r="F827" s="3"/>
      <c r="G827" s="3"/>
      <c r="H827" s="3">
        <f t="shared" si="61"/>
        <v>570</v>
      </c>
      <c r="I827" s="3"/>
      <c r="J827" s="24" t="s">
        <v>1443</v>
      </c>
    </row>
    <row r="828" spans="1:10" ht="38.25" customHeight="1">
      <c r="A828" s="257"/>
      <c r="B828" s="106" t="s">
        <v>169</v>
      </c>
      <c r="C828" s="4" t="s">
        <v>1447</v>
      </c>
      <c r="D828" s="3">
        <v>3</v>
      </c>
      <c r="E828" s="13">
        <v>100</v>
      </c>
      <c r="F828" s="13"/>
      <c r="G828" s="3"/>
      <c r="H828" s="3">
        <f t="shared" si="61"/>
        <v>300</v>
      </c>
      <c r="I828" s="3"/>
      <c r="J828" s="24" t="s">
        <v>1443</v>
      </c>
    </row>
    <row r="829" spans="1:10" ht="26.25">
      <c r="A829" s="257"/>
      <c r="B829" s="106" t="s">
        <v>170</v>
      </c>
      <c r="C829" s="4" t="s">
        <v>1448</v>
      </c>
      <c r="D829" s="3">
        <v>3</v>
      </c>
      <c r="E829" s="13">
        <v>200</v>
      </c>
      <c r="F829" s="13"/>
      <c r="G829" s="3"/>
      <c r="H829" s="3">
        <f t="shared" si="61"/>
        <v>600</v>
      </c>
      <c r="I829" s="3"/>
      <c r="J829" s="24" t="s">
        <v>1443</v>
      </c>
    </row>
    <row r="830" spans="1:10" ht="26.25">
      <c r="A830" s="264"/>
      <c r="B830" s="106" t="s">
        <v>171</v>
      </c>
      <c r="C830" s="5" t="s">
        <v>1088</v>
      </c>
      <c r="D830" s="3">
        <v>3</v>
      </c>
      <c r="E830" s="13">
        <v>250</v>
      </c>
      <c r="F830" s="13"/>
      <c r="G830" s="3"/>
      <c r="H830" s="3">
        <f t="shared" si="61"/>
        <v>750</v>
      </c>
      <c r="I830" s="3"/>
      <c r="J830" s="24" t="s">
        <v>1443</v>
      </c>
    </row>
    <row r="831" spans="1:10" ht="25.5" customHeight="1">
      <c r="A831" s="264"/>
      <c r="B831" s="106" t="s">
        <v>172</v>
      </c>
      <c r="C831" s="4" t="s">
        <v>1167</v>
      </c>
      <c r="D831" s="3">
        <v>3</v>
      </c>
      <c r="E831" s="3">
        <v>320</v>
      </c>
      <c r="F831" s="3"/>
      <c r="G831" s="3"/>
      <c r="H831" s="3">
        <f t="shared" si="61"/>
        <v>960</v>
      </c>
      <c r="I831" s="3"/>
      <c r="J831" s="24" t="s">
        <v>1443</v>
      </c>
    </row>
    <row r="832" spans="1:10" ht="26.25">
      <c r="A832" s="257"/>
      <c r="B832" s="106" t="s">
        <v>173</v>
      </c>
      <c r="C832" s="4" t="s">
        <v>1449</v>
      </c>
      <c r="D832" s="3">
        <v>3</v>
      </c>
      <c r="E832" s="3">
        <v>100</v>
      </c>
      <c r="F832" s="3"/>
      <c r="G832" s="3"/>
      <c r="H832" s="3">
        <f t="shared" si="61"/>
        <v>300</v>
      </c>
      <c r="I832" s="3"/>
      <c r="J832" s="24" t="s">
        <v>1443</v>
      </c>
    </row>
    <row r="833" spans="1:10" ht="26.25">
      <c r="A833" s="257"/>
      <c r="B833" s="106" t="s">
        <v>174</v>
      </c>
      <c r="C833" s="4" t="s">
        <v>1168</v>
      </c>
      <c r="D833" s="3">
        <v>3</v>
      </c>
      <c r="E833" s="3">
        <v>220</v>
      </c>
      <c r="F833" s="3"/>
      <c r="G833" s="3"/>
      <c r="H833" s="3">
        <f t="shared" si="61"/>
        <v>660</v>
      </c>
      <c r="I833" s="3"/>
      <c r="J833" s="24" t="s">
        <v>1443</v>
      </c>
    </row>
    <row r="834" spans="1:10" ht="39">
      <c r="A834" s="257"/>
      <c r="B834" s="106" t="s">
        <v>175</v>
      </c>
      <c r="C834" s="4" t="s">
        <v>222</v>
      </c>
      <c r="D834" s="3">
        <v>3</v>
      </c>
      <c r="E834" s="3">
        <v>360</v>
      </c>
      <c r="F834" s="3"/>
      <c r="G834" s="3"/>
      <c r="H834" s="3">
        <f t="shared" si="61"/>
        <v>1080</v>
      </c>
      <c r="I834" s="3"/>
      <c r="J834" s="24" t="s">
        <v>1443</v>
      </c>
    </row>
    <row r="835" spans="1:10" ht="12.75">
      <c r="A835" s="257"/>
      <c r="B835" s="106"/>
      <c r="C835" s="4" t="s">
        <v>1101</v>
      </c>
      <c r="D835" s="11"/>
      <c r="E835" s="11">
        <f>SUM(E821:E834)</f>
        <v>4180</v>
      </c>
      <c r="F835" s="11"/>
      <c r="G835" s="11"/>
      <c r="H835" s="11">
        <f>SUM(H821:H834)</f>
        <v>12540</v>
      </c>
      <c r="I835" s="11"/>
      <c r="J835" s="117"/>
    </row>
    <row r="836" spans="1:10" ht="52.5">
      <c r="A836" s="257"/>
      <c r="B836" s="106" t="s">
        <v>162</v>
      </c>
      <c r="C836" s="4" t="s">
        <v>224</v>
      </c>
      <c r="D836" s="3">
        <v>3</v>
      </c>
      <c r="E836" s="3">
        <v>2000</v>
      </c>
      <c r="F836" s="3"/>
      <c r="G836" s="3"/>
      <c r="H836" s="3">
        <f aca="true" t="shared" si="62" ref="H836:H842">D836*E836</f>
        <v>6000</v>
      </c>
      <c r="I836" s="3"/>
      <c r="J836" s="24" t="s">
        <v>1443</v>
      </c>
    </row>
    <row r="837" spans="1:10" ht="26.25">
      <c r="A837" s="259" t="s">
        <v>478</v>
      </c>
      <c r="B837" s="106" t="s">
        <v>163</v>
      </c>
      <c r="C837" s="4" t="s">
        <v>225</v>
      </c>
      <c r="D837" s="3">
        <v>3</v>
      </c>
      <c r="E837" s="3">
        <v>130</v>
      </c>
      <c r="F837" s="3"/>
      <c r="G837" s="3"/>
      <c r="H837" s="3">
        <f t="shared" si="62"/>
        <v>390</v>
      </c>
      <c r="I837" s="3"/>
      <c r="J837" s="24" t="s">
        <v>1443</v>
      </c>
    </row>
    <row r="838" spans="1:10" ht="39">
      <c r="A838" s="260"/>
      <c r="B838" s="106" t="s">
        <v>164</v>
      </c>
      <c r="C838" s="4" t="s">
        <v>1450</v>
      </c>
      <c r="D838" s="3">
        <v>3</v>
      </c>
      <c r="E838" s="3">
        <v>270</v>
      </c>
      <c r="F838" s="3"/>
      <c r="G838" s="3"/>
      <c r="H838" s="3">
        <f t="shared" si="62"/>
        <v>810</v>
      </c>
      <c r="I838" s="3"/>
      <c r="J838" s="24" t="s">
        <v>1443</v>
      </c>
    </row>
    <row r="839" spans="1:10" ht="26.25">
      <c r="A839" s="260"/>
      <c r="B839" s="106" t="s">
        <v>165</v>
      </c>
      <c r="C839" s="4" t="s">
        <v>1451</v>
      </c>
      <c r="D839" s="3">
        <v>3</v>
      </c>
      <c r="E839" s="3">
        <v>320</v>
      </c>
      <c r="F839" s="3"/>
      <c r="G839" s="3"/>
      <c r="H839" s="3">
        <f t="shared" si="62"/>
        <v>960</v>
      </c>
      <c r="I839" s="3"/>
      <c r="J839" s="24" t="s">
        <v>1443</v>
      </c>
    </row>
    <row r="840" spans="1:10" ht="26.25">
      <c r="A840" s="260"/>
      <c r="B840" s="106" t="s">
        <v>166</v>
      </c>
      <c r="C840" s="4" t="s">
        <v>1414</v>
      </c>
      <c r="D840" s="3">
        <v>3</v>
      </c>
      <c r="E840" s="3">
        <v>80</v>
      </c>
      <c r="F840" s="3"/>
      <c r="G840" s="3"/>
      <c r="H840" s="3">
        <f t="shared" si="62"/>
        <v>240</v>
      </c>
      <c r="I840" s="3"/>
      <c r="J840" s="24" t="s">
        <v>1443</v>
      </c>
    </row>
    <row r="841" spans="1:10" ht="26.25">
      <c r="A841" s="260"/>
      <c r="B841" s="106" t="s">
        <v>167</v>
      </c>
      <c r="C841" s="4" t="s">
        <v>1413</v>
      </c>
      <c r="D841" s="3">
        <v>3</v>
      </c>
      <c r="E841" s="3">
        <v>890</v>
      </c>
      <c r="F841" s="3"/>
      <c r="G841" s="3"/>
      <c r="H841" s="3">
        <f t="shared" si="62"/>
        <v>2670</v>
      </c>
      <c r="I841" s="3"/>
      <c r="J841" s="24" t="s">
        <v>1443</v>
      </c>
    </row>
    <row r="842" spans="1:10" ht="26.25">
      <c r="A842" s="260"/>
      <c r="B842" s="106" t="s">
        <v>168</v>
      </c>
      <c r="C842" s="66" t="s">
        <v>226</v>
      </c>
      <c r="D842" s="3">
        <v>3</v>
      </c>
      <c r="E842" s="3">
        <v>550</v>
      </c>
      <c r="F842" s="3"/>
      <c r="G842" s="3"/>
      <c r="H842" s="3">
        <f t="shared" si="62"/>
        <v>1650</v>
      </c>
      <c r="I842" s="3"/>
      <c r="J842" s="24" t="s">
        <v>1443</v>
      </c>
    </row>
    <row r="843" spans="1:10" ht="26.25">
      <c r="A843" s="260"/>
      <c r="B843" s="106" t="s">
        <v>169</v>
      </c>
      <c r="C843" s="4" t="s">
        <v>227</v>
      </c>
      <c r="D843" s="3">
        <v>3</v>
      </c>
      <c r="E843" s="3">
        <v>520</v>
      </c>
      <c r="F843" s="3"/>
      <c r="G843" s="3"/>
      <c r="H843" s="3">
        <f aca="true" t="shared" si="63" ref="H843:H851">D843*E843</f>
        <v>1560</v>
      </c>
      <c r="I843" s="3"/>
      <c r="J843" s="24" t="s">
        <v>1443</v>
      </c>
    </row>
    <row r="844" spans="1:10" ht="39">
      <c r="A844" s="260"/>
      <c r="B844" s="106" t="s">
        <v>170</v>
      </c>
      <c r="C844" s="4" t="s">
        <v>1590</v>
      </c>
      <c r="D844" s="3">
        <v>3</v>
      </c>
      <c r="E844" s="3">
        <v>230</v>
      </c>
      <c r="F844" s="3"/>
      <c r="G844" s="3"/>
      <c r="H844" s="3">
        <f t="shared" si="63"/>
        <v>690</v>
      </c>
      <c r="I844" s="3"/>
      <c r="J844" s="24" t="s">
        <v>1443</v>
      </c>
    </row>
    <row r="845" spans="1:10" ht="26.25">
      <c r="A845" s="260"/>
      <c r="B845" s="106" t="s">
        <v>171</v>
      </c>
      <c r="C845" s="4" t="s">
        <v>1412</v>
      </c>
      <c r="D845" s="3">
        <v>3</v>
      </c>
      <c r="E845" s="3">
        <v>200</v>
      </c>
      <c r="F845" s="3"/>
      <c r="G845" s="3"/>
      <c r="H845" s="3">
        <f t="shared" si="63"/>
        <v>600</v>
      </c>
      <c r="I845" s="3"/>
      <c r="J845" s="24" t="s">
        <v>1443</v>
      </c>
    </row>
    <row r="846" spans="1:10" ht="12.75">
      <c r="A846" s="260"/>
      <c r="B846" s="106" t="s">
        <v>172</v>
      </c>
      <c r="C846" s="4" t="s">
        <v>1411</v>
      </c>
      <c r="D846" s="3">
        <v>1</v>
      </c>
      <c r="E846" s="13">
        <v>180</v>
      </c>
      <c r="F846" s="13"/>
      <c r="G846" s="3"/>
      <c r="H846" s="3">
        <f t="shared" si="63"/>
        <v>180</v>
      </c>
      <c r="I846" s="3"/>
      <c r="J846" s="24" t="s">
        <v>1443</v>
      </c>
    </row>
    <row r="847" spans="1:10" ht="26.25">
      <c r="A847" s="260"/>
      <c r="B847" s="106" t="s">
        <v>173</v>
      </c>
      <c r="C847" s="4" t="s">
        <v>228</v>
      </c>
      <c r="D847" s="3">
        <v>3</v>
      </c>
      <c r="E847" s="3">
        <v>450</v>
      </c>
      <c r="F847" s="3"/>
      <c r="G847" s="3"/>
      <c r="H847" s="3">
        <f t="shared" si="63"/>
        <v>1350</v>
      </c>
      <c r="I847" s="3"/>
      <c r="J847" s="24" t="s">
        <v>1443</v>
      </c>
    </row>
    <row r="848" spans="1:10" ht="26.25">
      <c r="A848" s="260"/>
      <c r="B848" s="106" t="s">
        <v>174</v>
      </c>
      <c r="C848" s="4" t="s">
        <v>1452</v>
      </c>
      <c r="D848" s="3">
        <v>3</v>
      </c>
      <c r="E848" s="3">
        <v>200</v>
      </c>
      <c r="F848" s="3"/>
      <c r="G848" s="3"/>
      <c r="H848" s="3">
        <f t="shared" si="63"/>
        <v>600</v>
      </c>
      <c r="I848" s="3"/>
      <c r="J848" s="24" t="s">
        <v>1443</v>
      </c>
    </row>
    <row r="849" spans="1:10" ht="26.25">
      <c r="A849" s="260"/>
      <c r="B849" s="106" t="s">
        <v>175</v>
      </c>
      <c r="C849" s="4" t="s">
        <v>1453</v>
      </c>
      <c r="D849" s="3">
        <v>1</v>
      </c>
      <c r="E849" s="3">
        <v>200</v>
      </c>
      <c r="F849" s="3"/>
      <c r="G849" s="3"/>
      <c r="H849" s="3">
        <f t="shared" si="63"/>
        <v>200</v>
      </c>
      <c r="I849" s="3"/>
      <c r="J849" s="24" t="s">
        <v>1443</v>
      </c>
    </row>
    <row r="850" spans="1:10" ht="26.25">
      <c r="A850" s="260"/>
      <c r="B850" s="106" t="s">
        <v>714</v>
      </c>
      <c r="C850" s="4" t="s">
        <v>1454</v>
      </c>
      <c r="D850" s="3">
        <v>1</v>
      </c>
      <c r="E850" s="3">
        <v>250</v>
      </c>
      <c r="F850" s="3"/>
      <c r="G850" s="3"/>
      <c r="H850" s="3">
        <f t="shared" si="63"/>
        <v>250</v>
      </c>
      <c r="I850" s="3"/>
      <c r="J850" s="24" t="s">
        <v>1443</v>
      </c>
    </row>
    <row r="851" spans="1:10" ht="26.25">
      <c r="A851" s="260"/>
      <c r="B851" s="106" t="s">
        <v>715</v>
      </c>
      <c r="C851" s="4" t="s">
        <v>1455</v>
      </c>
      <c r="D851" s="3">
        <v>3</v>
      </c>
      <c r="E851" s="3">
        <v>160</v>
      </c>
      <c r="F851" s="3"/>
      <c r="G851" s="3"/>
      <c r="H851" s="3">
        <f t="shared" si="63"/>
        <v>480</v>
      </c>
      <c r="I851" s="3"/>
      <c r="J851" s="24" t="s">
        <v>1443</v>
      </c>
    </row>
    <row r="852" spans="1:10" ht="12.75">
      <c r="A852" s="260"/>
      <c r="B852" s="110"/>
      <c r="C852" s="4" t="s">
        <v>1101</v>
      </c>
      <c r="D852" s="11"/>
      <c r="E852" s="11">
        <f>SUM(E836:E851)</f>
        <v>6630</v>
      </c>
      <c r="F852" s="11"/>
      <c r="G852" s="11"/>
      <c r="H852" s="11">
        <f>SUM(H836:H851)</f>
        <v>18630</v>
      </c>
      <c r="I852" s="11"/>
      <c r="J852" s="117"/>
    </row>
    <row r="853" spans="1:10" ht="12.75">
      <c r="A853" s="261"/>
      <c r="B853" s="106" t="s">
        <v>162</v>
      </c>
      <c r="C853" s="4" t="s">
        <v>1652</v>
      </c>
      <c r="D853" s="3">
        <v>3</v>
      </c>
      <c r="E853" s="3">
        <v>1170</v>
      </c>
      <c r="F853" s="3"/>
      <c r="G853" s="3"/>
      <c r="H853" s="3">
        <f aca="true" t="shared" si="64" ref="H853:H875">D853*E853</f>
        <v>3510</v>
      </c>
      <c r="I853" s="3"/>
      <c r="J853" s="24" t="s">
        <v>1443</v>
      </c>
    </row>
    <row r="854" spans="1:10" ht="25.5" customHeight="1">
      <c r="A854" s="193" t="s">
        <v>1477</v>
      </c>
      <c r="B854" s="106" t="s">
        <v>163</v>
      </c>
      <c r="C854" s="67" t="s">
        <v>1029</v>
      </c>
      <c r="D854" s="122">
        <v>1.5</v>
      </c>
      <c r="E854" s="3">
        <v>300</v>
      </c>
      <c r="F854" s="59"/>
      <c r="G854" s="3"/>
      <c r="H854" s="3">
        <f t="shared" si="64"/>
        <v>450</v>
      </c>
      <c r="I854" s="3"/>
      <c r="J854" s="24" t="s">
        <v>1443</v>
      </c>
    </row>
    <row r="855" spans="1:10" ht="12.75">
      <c r="A855" s="194"/>
      <c r="B855" s="106" t="s">
        <v>164</v>
      </c>
      <c r="C855" s="67" t="s">
        <v>1030</v>
      </c>
      <c r="D855" s="122">
        <v>1.5</v>
      </c>
      <c r="E855" s="3">
        <v>410</v>
      </c>
      <c r="F855" s="59"/>
      <c r="G855" s="3"/>
      <c r="H855" s="3">
        <f t="shared" si="64"/>
        <v>615</v>
      </c>
      <c r="I855" s="3"/>
      <c r="J855" s="24" t="s">
        <v>1443</v>
      </c>
    </row>
    <row r="856" spans="1:10" ht="12.75">
      <c r="A856" s="194"/>
      <c r="B856" s="106" t="s">
        <v>165</v>
      </c>
      <c r="C856" s="67" t="s">
        <v>973</v>
      </c>
      <c r="D856" s="3">
        <v>3</v>
      </c>
      <c r="E856" s="68">
        <v>520</v>
      </c>
      <c r="F856" s="59"/>
      <c r="G856" s="3"/>
      <c r="H856" s="3">
        <f t="shared" si="64"/>
        <v>1560</v>
      </c>
      <c r="I856" s="3"/>
      <c r="J856" s="24" t="s">
        <v>1443</v>
      </c>
    </row>
    <row r="857" spans="1:10" ht="12.75">
      <c r="A857" s="194"/>
      <c r="B857" s="106" t="s">
        <v>166</v>
      </c>
      <c r="C857" s="67" t="s">
        <v>1027</v>
      </c>
      <c r="D857" s="3">
        <v>1</v>
      </c>
      <c r="E857" s="68">
        <v>250</v>
      </c>
      <c r="F857" s="59"/>
      <c r="G857" s="3"/>
      <c r="H857" s="3">
        <f t="shared" si="64"/>
        <v>250</v>
      </c>
      <c r="I857" s="3"/>
      <c r="J857" s="24" t="s">
        <v>1443</v>
      </c>
    </row>
    <row r="858" spans="1:10" ht="12.75">
      <c r="A858" s="194"/>
      <c r="B858" s="106" t="s">
        <v>167</v>
      </c>
      <c r="C858" s="4" t="s">
        <v>1417</v>
      </c>
      <c r="D858" s="3">
        <v>3</v>
      </c>
      <c r="E858" s="3">
        <v>1300</v>
      </c>
      <c r="F858" s="59"/>
      <c r="G858" s="3"/>
      <c r="H858" s="3">
        <f t="shared" si="64"/>
        <v>3900</v>
      </c>
      <c r="I858" s="3"/>
      <c r="J858" s="24" t="s">
        <v>1443</v>
      </c>
    </row>
    <row r="859" spans="1:10" ht="12.75">
      <c r="A859" s="194"/>
      <c r="B859" s="106" t="s">
        <v>168</v>
      </c>
      <c r="C859" s="67" t="s">
        <v>1032</v>
      </c>
      <c r="D859" s="3">
        <v>2</v>
      </c>
      <c r="E859" s="68">
        <v>315</v>
      </c>
      <c r="F859" s="59"/>
      <c r="G859" s="3"/>
      <c r="H859" s="3">
        <f t="shared" si="64"/>
        <v>630</v>
      </c>
      <c r="I859" s="3"/>
      <c r="J859" s="24" t="s">
        <v>1443</v>
      </c>
    </row>
    <row r="860" spans="1:10" ht="12.75">
      <c r="A860" s="194"/>
      <c r="B860" s="106" t="s">
        <v>169</v>
      </c>
      <c r="C860" s="67" t="s">
        <v>1033</v>
      </c>
      <c r="D860" s="122">
        <v>1.5</v>
      </c>
      <c r="E860" s="68">
        <v>445</v>
      </c>
      <c r="F860" s="59"/>
      <c r="G860" s="3"/>
      <c r="H860" s="3">
        <f t="shared" si="64"/>
        <v>667.5</v>
      </c>
      <c r="I860" s="3"/>
      <c r="J860" s="24" t="s">
        <v>1443</v>
      </c>
    </row>
    <row r="861" spans="1:10" ht="12.75">
      <c r="A861" s="194"/>
      <c r="B861" s="106" t="s">
        <v>170</v>
      </c>
      <c r="C861" s="67" t="s">
        <v>1653</v>
      </c>
      <c r="D861" s="122">
        <v>1.5</v>
      </c>
      <c r="E861" s="68">
        <v>225</v>
      </c>
      <c r="F861" s="59"/>
      <c r="G861" s="3"/>
      <c r="H861" s="3">
        <f t="shared" si="64"/>
        <v>337.5</v>
      </c>
      <c r="I861" s="3"/>
      <c r="J861" s="24" t="s">
        <v>1443</v>
      </c>
    </row>
    <row r="862" spans="1:10" ht="26.25">
      <c r="A862" s="194"/>
      <c r="B862" s="106" t="s">
        <v>171</v>
      </c>
      <c r="C862" s="4" t="s">
        <v>1458</v>
      </c>
      <c r="D862" s="3">
        <v>3</v>
      </c>
      <c r="E862" s="3">
        <v>50</v>
      </c>
      <c r="F862" s="3"/>
      <c r="G862" s="3"/>
      <c r="H862" s="3">
        <f t="shared" si="64"/>
        <v>150</v>
      </c>
      <c r="I862" s="3"/>
      <c r="J862" s="24" t="s">
        <v>1443</v>
      </c>
    </row>
    <row r="863" spans="1:10" ht="26.25">
      <c r="A863" s="194"/>
      <c r="B863" s="106" t="s">
        <v>172</v>
      </c>
      <c r="C863" s="4" t="s">
        <v>1418</v>
      </c>
      <c r="D863" s="3">
        <v>3</v>
      </c>
      <c r="E863" s="3">
        <v>500</v>
      </c>
      <c r="F863" s="3"/>
      <c r="G863" s="3"/>
      <c r="H863" s="3">
        <f t="shared" si="64"/>
        <v>1500</v>
      </c>
      <c r="I863" s="3"/>
      <c r="J863" s="24" t="s">
        <v>1443</v>
      </c>
    </row>
    <row r="864" spans="1:10" ht="12.75">
      <c r="A864" s="194"/>
      <c r="B864" s="106" t="s">
        <v>173</v>
      </c>
      <c r="C864" s="4" t="s">
        <v>1419</v>
      </c>
      <c r="D864" s="3">
        <v>3</v>
      </c>
      <c r="E864" s="3">
        <v>500</v>
      </c>
      <c r="F864" s="3"/>
      <c r="G864" s="3"/>
      <c r="H864" s="3">
        <f t="shared" si="64"/>
        <v>1500</v>
      </c>
      <c r="I864" s="3"/>
      <c r="J864" s="24" t="s">
        <v>1443</v>
      </c>
    </row>
    <row r="865" spans="1:10" ht="39">
      <c r="A865" s="194"/>
      <c r="B865" s="106" t="s">
        <v>174</v>
      </c>
      <c r="C865" s="4" t="s">
        <v>1456</v>
      </c>
      <c r="D865" s="3">
        <v>3</v>
      </c>
      <c r="E865" s="3">
        <v>180</v>
      </c>
      <c r="F865" s="3"/>
      <c r="G865" s="3"/>
      <c r="H865" s="3">
        <f t="shared" si="64"/>
        <v>540</v>
      </c>
      <c r="I865" s="3"/>
      <c r="J865" s="24" t="s">
        <v>1443</v>
      </c>
    </row>
    <row r="866" spans="1:10" ht="26.25">
      <c r="A866" s="194"/>
      <c r="B866" s="106" t="s">
        <v>175</v>
      </c>
      <c r="C866" s="4" t="s">
        <v>1457</v>
      </c>
      <c r="D866" s="3">
        <v>3</v>
      </c>
      <c r="E866" s="3">
        <v>200</v>
      </c>
      <c r="F866" s="3"/>
      <c r="G866" s="3"/>
      <c r="H866" s="3">
        <f t="shared" si="64"/>
        <v>600</v>
      </c>
      <c r="I866" s="3"/>
      <c r="J866" s="24" t="s">
        <v>1443</v>
      </c>
    </row>
    <row r="867" spans="1:10" ht="12.75">
      <c r="A867" s="194"/>
      <c r="B867" s="106" t="s">
        <v>714</v>
      </c>
      <c r="C867" s="4" t="s">
        <v>1420</v>
      </c>
      <c r="D867" s="3">
        <v>3</v>
      </c>
      <c r="E867" s="3">
        <v>1250</v>
      </c>
      <c r="F867" s="3"/>
      <c r="G867" s="3"/>
      <c r="H867" s="3">
        <f t="shared" si="64"/>
        <v>3750</v>
      </c>
      <c r="I867" s="3"/>
      <c r="J867" s="24" t="s">
        <v>1443</v>
      </c>
    </row>
    <row r="868" spans="1:10" ht="12.75">
      <c r="A868" s="194"/>
      <c r="B868" s="106" t="s">
        <v>715</v>
      </c>
      <c r="C868" s="101" t="s">
        <v>1022</v>
      </c>
      <c r="D868" s="3">
        <v>3</v>
      </c>
      <c r="E868" s="3">
        <v>640</v>
      </c>
      <c r="F868" s="3"/>
      <c r="G868" s="3"/>
      <c r="H868" s="3">
        <f t="shared" si="64"/>
        <v>1920</v>
      </c>
      <c r="I868" s="3"/>
      <c r="J868" s="24" t="s">
        <v>1443</v>
      </c>
    </row>
    <row r="869" spans="1:10" ht="26.25">
      <c r="A869" s="194"/>
      <c r="B869" s="106" t="s">
        <v>1315</v>
      </c>
      <c r="C869" s="4" t="s">
        <v>1427</v>
      </c>
      <c r="D869" s="3">
        <v>3</v>
      </c>
      <c r="E869" s="3">
        <v>80</v>
      </c>
      <c r="F869" s="3"/>
      <c r="G869" s="3"/>
      <c r="H869" s="3">
        <f t="shared" si="64"/>
        <v>240</v>
      </c>
      <c r="I869" s="3"/>
      <c r="J869" s="24" t="s">
        <v>1443</v>
      </c>
    </row>
    <row r="870" spans="1:10" ht="26.25">
      <c r="A870" s="194"/>
      <c r="B870" s="106" t="s">
        <v>359</v>
      </c>
      <c r="C870" s="4" t="s">
        <v>1428</v>
      </c>
      <c r="D870" s="3">
        <v>1</v>
      </c>
      <c r="E870" s="3">
        <v>50</v>
      </c>
      <c r="F870" s="3"/>
      <c r="G870" s="3"/>
      <c r="H870" s="3">
        <f t="shared" si="64"/>
        <v>50</v>
      </c>
      <c r="I870" s="3"/>
      <c r="J870" s="24" t="s">
        <v>1443</v>
      </c>
    </row>
    <row r="871" spans="1:10" ht="26.25">
      <c r="A871" s="194"/>
      <c r="B871" s="106" t="s">
        <v>360</v>
      </c>
      <c r="C871" s="4" t="s">
        <v>1459</v>
      </c>
      <c r="D871" s="3">
        <v>1</v>
      </c>
      <c r="E871" s="3">
        <v>130</v>
      </c>
      <c r="F871" s="3"/>
      <c r="G871" s="3"/>
      <c r="H871" s="3">
        <f t="shared" si="64"/>
        <v>130</v>
      </c>
      <c r="I871" s="3"/>
      <c r="J871" s="24" t="s">
        <v>1443</v>
      </c>
    </row>
    <row r="872" spans="1:10" ht="12.75">
      <c r="A872" s="194"/>
      <c r="B872" s="106" t="s">
        <v>361</v>
      </c>
      <c r="C872" s="198" t="s">
        <v>1654</v>
      </c>
      <c r="D872" s="3">
        <v>2</v>
      </c>
      <c r="E872" s="3">
        <v>40</v>
      </c>
      <c r="F872" s="3"/>
      <c r="G872" s="3"/>
      <c r="H872" s="3">
        <f t="shared" si="64"/>
        <v>80</v>
      </c>
      <c r="I872" s="3"/>
      <c r="J872" s="24" t="s">
        <v>1443</v>
      </c>
    </row>
    <row r="873" spans="1:10" ht="12.75">
      <c r="A873" s="194"/>
      <c r="B873" s="106" t="s">
        <v>362</v>
      </c>
      <c r="C873" s="73" t="s">
        <v>1026</v>
      </c>
      <c r="D873" s="3">
        <v>3</v>
      </c>
      <c r="E873" s="3">
        <v>550</v>
      </c>
      <c r="F873" s="3"/>
      <c r="G873" s="3"/>
      <c r="H873" s="3">
        <f t="shared" si="64"/>
        <v>1650</v>
      </c>
      <c r="I873" s="3"/>
      <c r="J873" s="24" t="s">
        <v>1443</v>
      </c>
    </row>
    <row r="874" spans="1:10" ht="12.75">
      <c r="A874" s="194"/>
      <c r="B874" s="106" t="s">
        <v>363</v>
      </c>
      <c r="C874" s="73" t="s">
        <v>770</v>
      </c>
      <c r="D874" s="3">
        <v>3</v>
      </c>
      <c r="E874" s="3">
        <v>680</v>
      </c>
      <c r="F874" s="3"/>
      <c r="G874" s="3"/>
      <c r="H874" s="3">
        <f t="shared" si="64"/>
        <v>2040</v>
      </c>
      <c r="I874" s="3"/>
      <c r="J874" s="24" t="s">
        <v>1443</v>
      </c>
    </row>
    <row r="875" spans="1:10" ht="26.25">
      <c r="A875" s="194"/>
      <c r="B875" s="106" t="s">
        <v>364</v>
      </c>
      <c r="C875" s="4" t="s">
        <v>1460</v>
      </c>
      <c r="D875" s="3">
        <v>2</v>
      </c>
      <c r="E875" s="3">
        <v>220</v>
      </c>
      <c r="F875" s="3"/>
      <c r="G875" s="3"/>
      <c r="H875" s="3">
        <f t="shared" si="64"/>
        <v>440</v>
      </c>
      <c r="I875" s="3"/>
      <c r="J875" s="24" t="s">
        <v>1443</v>
      </c>
    </row>
    <row r="876" spans="1:10" ht="12.75">
      <c r="A876" s="194"/>
      <c r="B876" s="106"/>
      <c r="C876" s="44" t="s">
        <v>1101</v>
      </c>
      <c r="D876" s="11"/>
      <c r="E876" s="11">
        <f>SUM(E853:E875)</f>
        <v>10005</v>
      </c>
      <c r="F876" s="11"/>
      <c r="G876" s="11"/>
      <c r="H876" s="11">
        <f>SUM(H853:H875)</f>
        <v>26510</v>
      </c>
      <c r="I876" s="11"/>
      <c r="J876" s="117"/>
    </row>
    <row r="877" spans="1:10" ht="12.75">
      <c r="A877" s="195"/>
      <c r="B877" s="106" t="s">
        <v>162</v>
      </c>
      <c r="C877" s="67" t="s">
        <v>41</v>
      </c>
      <c r="D877" s="3"/>
      <c r="E877" s="3"/>
      <c r="F877" s="3"/>
      <c r="G877" s="3"/>
      <c r="H877" s="3">
        <v>500</v>
      </c>
      <c r="I877" s="3"/>
      <c r="J877" s="24" t="s">
        <v>1461</v>
      </c>
    </row>
    <row r="878" spans="1:10" ht="25.5" customHeight="1">
      <c r="A878" s="265" t="s">
        <v>1478</v>
      </c>
      <c r="B878" s="110"/>
      <c r="C878" s="25" t="s">
        <v>1101</v>
      </c>
      <c r="D878" s="11"/>
      <c r="E878" s="11"/>
      <c r="F878" s="11"/>
      <c r="G878" s="11"/>
      <c r="H878" s="11">
        <f>SUM(H877:H877)</f>
        <v>500</v>
      </c>
      <c r="I878" s="11"/>
      <c r="J878" s="117"/>
    </row>
    <row r="879" spans="1:10" ht="12.75">
      <c r="A879" s="266"/>
      <c r="B879" s="106" t="s">
        <v>162</v>
      </c>
      <c r="C879" s="1" t="s">
        <v>1429</v>
      </c>
      <c r="D879" s="3"/>
      <c r="E879" s="3"/>
      <c r="F879" s="3"/>
      <c r="G879" s="3"/>
      <c r="H879" s="3">
        <v>800</v>
      </c>
      <c r="I879" s="3"/>
      <c r="J879" s="24" t="s">
        <v>1461</v>
      </c>
    </row>
    <row r="880" spans="1:10" ht="12.75">
      <c r="A880" s="265" t="s">
        <v>1479</v>
      </c>
      <c r="B880" s="106" t="s">
        <v>163</v>
      </c>
      <c r="C880" s="1" t="s">
        <v>1430</v>
      </c>
      <c r="D880" s="3"/>
      <c r="E880" s="3"/>
      <c r="F880" s="3"/>
      <c r="G880" s="3"/>
      <c r="H880" s="3">
        <v>400</v>
      </c>
      <c r="I880" s="3"/>
      <c r="J880" s="24" t="s">
        <v>1461</v>
      </c>
    </row>
    <row r="881" spans="1:10" ht="12.75">
      <c r="A881" s="267"/>
      <c r="B881" s="106" t="s">
        <v>164</v>
      </c>
      <c r="C881" s="1" t="s">
        <v>456</v>
      </c>
      <c r="D881" s="3"/>
      <c r="E881" s="3"/>
      <c r="F881" s="3"/>
      <c r="G881" s="3"/>
      <c r="H881" s="3">
        <v>160</v>
      </c>
      <c r="I881" s="3"/>
      <c r="J881" s="24" t="s">
        <v>1461</v>
      </c>
    </row>
    <row r="882" spans="1:10" ht="12.75">
      <c r="A882" s="267"/>
      <c r="B882" s="106" t="s">
        <v>165</v>
      </c>
      <c r="C882" s="1" t="s">
        <v>457</v>
      </c>
      <c r="D882" s="13"/>
      <c r="E882" s="13"/>
      <c r="F882" s="13"/>
      <c r="G882" s="13"/>
      <c r="H882" s="13">
        <v>1000</v>
      </c>
      <c r="I882" s="13"/>
      <c r="J882" s="24" t="s">
        <v>1461</v>
      </c>
    </row>
    <row r="883" spans="1:10" ht="12.75">
      <c r="A883" s="267"/>
      <c r="B883" s="106" t="s">
        <v>166</v>
      </c>
      <c r="C883" s="1" t="s">
        <v>622</v>
      </c>
      <c r="D883" s="3"/>
      <c r="E883" s="3"/>
      <c r="F883" s="3"/>
      <c r="G883" s="3"/>
      <c r="H883" s="3">
        <v>1200</v>
      </c>
      <c r="I883" s="3"/>
      <c r="J883" s="24" t="s">
        <v>1461</v>
      </c>
    </row>
    <row r="884" spans="1:10" ht="12.75">
      <c r="A884" s="267"/>
      <c r="B884" s="106"/>
      <c r="C884" s="4" t="s">
        <v>1101</v>
      </c>
      <c r="D884" s="3"/>
      <c r="E884" s="3"/>
      <c r="F884" s="3"/>
      <c r="G884" s="3"/>
      <c r="H884" s="11">
        <f>SUM(H879:H883)</f>
        <v>3560</v>
      </c>
      <c r="I884" s="3"/>
      <c r="J884" s="24"/>
    </row>
    <row r="885" spans="1:10" ht="12.75">
      <c r="A885" s="266"/>
      <c r="B885" s="106" t="s">
        <v>162</v>
      </c>
      <c r="C885" s="1" t="s">
        <v>1432</v>
      </c>
      <c r="D885" s="3"/>
      <c r="E885" s="3"/>
      <c r="F885" s="3"/>
      <c r="G885" s="3"/>
      <c r="H885" s="3">
        <v>2000</v>
      </c>
      <c r="I885" s="3"/>
      <c r="J885" s="24" t="s">
        <v>1461</v>
      </c>
    </row>
    <row r="886" spans="1:10" ht="12.75">
      <c r="A886" s="257" t="s">
        <v>1480</v>
      </c>
      <c r="B886" s="106" t="s">
        <v>163</v>
      </c>
      <c r="C886" s="1" t="s">
        <v>1431</v>
      </c>
      <c r="D886" s="3"/>
      <c r="E886" s="3"/>
      <c r="F886" s="3"/>
      <c r="G886" s="3"/>
      <c r="H886" s="3">
        <v>470</v>
      </c>
      <c r="I886" s="3"/>
      <c r="J886" s="24" t="s">
        <v>1461</v>
      </c>
    </row>
    <row r="887" spans="1:10" ht="12.75">
      <c r="A887" s="257"/>
      <c r="B887" s="106" t="s">
        <v>164</v>
      </c>
      <c r="C887" s="1" t="s">
        <v>1433</v>
      </c>
      <c r="D887" s="3"/>
      <c r="E887" s="3"/>
      <c r="F887" s="3"/>
      <c r="G887" s="3"/>
      <c r="H887" s="3">
        <v>1500</v>
      </c>
      <c r="I887" s="3"/>
      <c r="J887" s="24" t="s">
        <v>1461</v>
      </c>
    </row>
    <row r="888" spans="1:10" ht="12.75">
      <c r="A888" s="257"/>
      <c r="B888" s="106" t="s">
        <v>165</v>
      </c>
      <c r="C888" s="1" t="s">
        <v>549</v>
      </c>
      <c r="D888" s="3"/>
      <c r="E888" s="3"/>
      <c r="F888" s="3"/>
      <c r="G888" s="3"/>
      <c r="H888" s="3">
        <v>720</v>
      </c>
      <c r="I888" s="3"/>
      <c r="J888" s="24" t="s">
        <v>1461</v>
      </c>
    </row>
    <row r="889" spans="1:10" ht="12.75">
      <c r="A889" s="257"/>
      <c r="B889" s="106" t="s">
        <v>166</v>
      </c>
      <c r="C889" s="1" t="s">
        <v>1258</v>
      </c>
      <c r="D889" s="3"/>
      <c r="E889" s="3"/>
      <c r="F889" s="3"/>
      <c r="G889" s="3"/>
      <c r="H889" s="3">
        <v>700</v>
      </c>
      <c r="I889" s="3"/>
      <c r="J889" s="24" t="s">
        <v>1461</v>
      </c>
    </row>
    <row r="890" spans="1:10" ht="12.75">
      <c r="A890" s="257"/>
      <c r="B890" s="106" t="s">
        <v>167</v>
      </c>
      <c r="C890" s="121" t="s">
        <v>1246</v>
      </c>
      <c r="D890" s="3"/>
      <c r="E890" s="3"/>
      <c r="F890" s="3"/>
      <c r="G890" s="3"/>
      <c r="H890" s="3">
        <v>700</v>
      </c>
      <c r="I890" s="3"/>
      <c r="J890" s="24" t="s">
        <v>1461</v>
      </c>
    </row>
    <row r="891" spans="1:10" ht="12.75">
      <c r="A891" s="257"/>
      <c r="B891" s="106" t="s">
        <v>168</v>
      </c>
      <c r="C891" s="1" t="s">
        <v>849</v>
      </c>
      <c r="D891" s="3"/>
      <c r="E891" s="3"/>
      <c r="F891" s="3"/>
      <c r="G891" s="3"/>
      <c r="H891" s="3">
        <v>1600</v>
      </c>
      <c r="I891" s="3"/>
      <c r="J891" s="24" t="s">
        <v>1461</v>
      </c>
    </row>
    <row r="892" spans="1:10" ht="26.25">
      <c r="A892" s="257"/>
      <c r="B892" s="108" t="s">
        <v>169</v>
      </c>
      <c r="C892" s="4" t="s">
        <v>1645</v>
      </c>
      <c r="D892" s="3"/>
      <c r="E892" s="3"/>
      <c r="F892" s="3"/>
      <c r="G892" s="3"/>
      <c r="H892" s="197">
        <v>890</v>
      </c>
      <c r="I892" s="3"/>
      <c r="J892" s="24" t="s">
        <v>1461</v>
      </c>
    </row>
    <row r="893" spans="1:10" ht="12.75">
      <c r="A893" s="257"/>
      <c r="B893" s="108"/>
      <c r="C893" s="44" t="s">
        <v>1101</v>
      </c>
      <c r="D893" s="11"/>
      <c r="E893" s="11"/>
      <c r="F893" s="11"/>
      <c r="G893" s="11"/>
      <c r="H893" s="61">
        <f>SUM(H885:H892)</f>
        <v>8580</v>
      </c>
      <c r="I893" s="11"/>
      <c r="J893" s="117"/>
    </row>
    <row r="894" spans="1:10" ht="12.75">
      <c r="A894" s="257"/>
      <c r="B894" s="106" t="s">
        <v>162</v>
      </c>
      <c r="C894" s="67" t="s">
        <v>923</v>
      </c>
      <c r="D894" s="3"/>
      <c r="E894" s="3"/>
      <c r="F894" s="3"/>
      <c r="G894" s="3"/>
      <c r="H894" s="68">
        <v>1200</v>
      </c>
      <c r="I894" s="59"/>
      <c r="J894" s="24" t="s">
        <v>1461</v>
      </c>
    </row>
    <row r="895" spans="1:10" ht="12.75">
      <c r="A895" s="259" t="s">
        <v>1481</v>
      </c>
      <c r="B895" s="106" t="s">
        <v>163</v>
      </c>
      <c r="C895" s="67" t="s">
        <v>32</v>
      </c>
      <c r="D895" s="3"/>
      <c r="E895" s="3"/>
      <c r="F895" s="3"/>
      <c r="G895" s="3"/>
      <c r="H895" s="68">
        <v>660</v>
      </c>
      <c r="I895" s="59"/>
      <c r="J895" s="24" t="s">
        <v>1461</v>
      </c>
    </row>
    <row r="896" spans="1:10" ht="39">
      <c r="A896" s="260"/>
      <c r="B896" s="106" t="s">
        <v>164</v>
      </c>
      <c r="C896" s="72" t="s">
        <v>922</v>
      </c>
      <c r="D896" s="1"/>
      <c r="E896" s="1"/>
      <c r="F896" s="3"/>
      <c r="G896" s="3"/>
      <c r="H896" s="68">
        <v>500</v>
      </c>
      <c r="I896" s="59"/>
      <c r="J896" s="24" t="s">
        <v>1461</v>
      </c>
    </row>
    <row r="897" spans="1:10" ht="12.75">
      <c r="A897" s="260"/>
      <c r="B897" s="106" t="s">
        <v>165</v>
      </c>
      <c r="C897" s="67" t="s">
        <v>34</v>
      </c>
      <c r="D897" s="3"/>
      <c r="E897" s="3"/>
      <c r="F897" s="3"/>
      <c r="G897" s="3"/>
      <c r="H897" s="68">
        <v>400</v>
      </c>
      <c r="I897" s="59"/>
      <c r="J897" s="24" t="s">
        <v>1461</v>
      </c>
    </row>
    <row r="898" spans="1:11" ht="26.25">
      <c r="A898" s="260"/>
      <c r="B898" s="106" t="s">
        <v>166</v>
      </c>
      <c r="C898" s="72" t="s">
        <v>35</v>
      </c>
      <c r="D898" s="3"/>
      <c r="E898" s="3"/>
      <c r="F898" s="3"/>
      <c r="G898" s="3"/>
      <c r="H898" s="68">
        <v>600</v>
      </c>
      <c r="I898" s="59"/>
      <c r="J898" s="24" t="s">
        <v>1461</v>
      </c>
      <c r="K898" s="77"/>
    </row>
    <row r="899" spans="1:11" ht="12.75">
      <c r="A899" s="260"/>
      <c r="B899" s="106" t="s">
        <v>167</v>
      </c>
      <c r="C899" s="67" t="s">
        <v>33</v>
      </c>
      <c r="D899" s="3"/>
      <c r="E899" s="3"/>
      <c r="F899" s="3"/>
      <c r="G899" s="3"/>
      <c r="H899" s="68">
        <v>250</v>
      </c>
      <c r="I899" s="59"/>
      <c r="J899" s="24" t="s">
        <v>1461</v>
      </c>
      <c r="K899" s="77"/>
    </row>
    <row r="900" spans="1:11" ht="12.75">
      <c r="A900" s="260"/>
      <c r="B900" s="106" t="s">
        <v>168</v>
      </c>
      <c r="C900" s="67" t="s">
        <v>37</v>
      </c>
      <c r="D900" s="3"/>
      <c r="E900" s="3"/>
      <c r="F900" s="3"/>
      <c r="G900" s="3"/>
      <c r="H900" s="68">
        <v>460</v>
      </c>
      <c r="I900" s="59"/>
      <c r="J900" s="24" t="s">
        <v>1461</v>
      </c>
      <c r="K900" s="77"/>
    </row>
    <row r="901" spans="1:11" ht="12.75">
      <c r="A901" s="260"/>
      <c r="B901" s="106" t="s">
        <v>169</v>
      </c>
      <c r="C901" s="67" t="s">
        <v>38</v>
      </c>
      <c r="D901" s="3"/>
      <c r="E901" s="3"/>
      <c r="F901" s="3"/>
      <c r="G901" s="3"/>
      <c r="H901" s="68">
        <v>520</v>
      </c>
      <c r="I901" s="59"/>
      <c r="J901" s="24" t="s">
        <v>1461</v>
      </c>
      <c r="K901" s="77"/>
    </row>
    <row r="902" spans="1:11" ht="12.75">
      <c r="A902" s="260"/>
      <c r="B902" s="106" t="s">
        <v>170</v>
      </c>
      <c r="C902" s="67" t="s">
        <v>39</v>
      </c>
      <c r="D902" s="3"/>
      <c r="E902" s="3"/>
      <c r="F902" s="3"/>
      <c r="G902" s="3"/>
      <c r="H902" s="68">
        <v>520</v>
      </c>
      <c r="I902" s="59"/>
      <c r="J902" s="24" t="s">
        <v>1461</v>
      </c>
      <c r="K902" s="77"/>
    </row>
    <row r="903" spans="1:11" ht="12.75">
      <c r="A903" s="260"/>
      <c r="B903" s="106" t="s">
        <v>171</v>
      </c>
      <c r="C903" s="67" t="s">
        <v>230</v>
      </c>
      <c r="D903" s="3"/>
      <c r="E903" s="3"/>
      <c r="F903" s="3"/>
      <c r="G903" s="3"/>
      <c r="H903" s="68">
        <v>210</v>
      </c>
      <c r="I903" s="59"/>
      <c r="J903" s="24" t="s">
        <v>1461</v>
      </c>
      <c r="K903" s="77"/>
    </row>
    <row r="904" spans="1:11" ht="12.75">
      <c r="A904" s="260"/>
      <c r="B904" s="106" t="s">
        <v>172</v>
      </c>
      <c r="C904" s="67" t="s">
        <v>231</v>
      </c>
      <c r="D904" s="3"/>
      <c r="E904" s="3"/>
      <c r="F904" s="3"/>
      <c r="G904" s="3"/>
      <c r="H904" s="68">
        <v>290</v>
      </c>
      <c r="I904" s="59"/>
      <c r="J904" s="24" t="s">
        <v>1461</v>
      </c>
      <c r="K904" s="77"/>
    </row>
    <row r="905" spans="1:11" ht="26.25">
      <c r="A905" s="260"/>
      <c r="B905" s="106" t="s">
        <v>173</v>
      </c>
      <c r="C905" s="72" t="s">
        <v>36</v>
      </c>
      <c r="D905" s="3"/>
      <c r="E905" s="3"/>
      <c r="F905" s="3"/>
      <c r="G905" s="3"/>
      <c r="H905" s="68">
        <v>350</v>
      </c>
      <c r="I905" s="59"/>
      <c r="J905" s="24" t="s">
        <v>1461</v>
      </c>
      <c r="K905" s="77"/>
    </row>
    <row r="906" spans="1:11" ht="12.75">
      <c r="A906" s="260"/>
      <c r="B906" s="106" t="s">
        <v>174</v>
      </c>
      <c r="C906" s="67" t="s">
        <v>40</v>
      </c>
      <c r="D906" s="3"/>
      <c r="E906" s="3"/>
      <c r="F906" s="3"/>
      <c r="G906" s="3"/>
      <c r="H906" s="68">
        <v>220</v>
      </c>
      <c r="I906" s="59"/>
      <c r="J906" s="24" t="s">
        <v>1461</v>
      </c>
      <c r="K906" s="77"/>
    </row>
    <row r="907" spans="1:11" ht="12.75">
      <c r="A907" s="260"/>
      <c r="B907" s="106" t="s">
        <v>175</v>
      </c>
      <c r="C907" s="67" t="s">
        <v>229</v>
      </c>
      <c r="D907" s="3"/>
      <c r="E907" s="3"/>
      <c r="F907" s="3"/>
      <c r="G907" s="3"/>
      <c r="H907" s="68">
        <v>2030</v>
      </c>
      <c r="I907" s="59"/>
      <c r="J907" s="24" t="s">
        <v>1461</v>
      </c>
      <c r="K907" s="77"/>
    </row>
    <row r="908" spans="1:11" ht="39">
      <c r="A908" s="260"/>
      <c r="B908" s="111" t="s">
        <v>714</v>
      </c>
      <c r="C908" s="72" t="s">
        <v>1564</v>
      </c>
      <c r="D908" s="72"/>
      <c r="E908" s="59"/>
      <c r="F908" s="3"/>
      <c r="G908" s="3"/>
      <c r="H908" s="191">
        <v>8812</v>
      </c>
      <c r="I908" s="59"/>
      <c r="J908" s="24" t="s">
        <v>1461</v>
      </c>
      <c r="K908" s="77"/>
    </row>
    <row r="909" spans="1:11" ht="39" customHeight="1">
      <c r="A909" s="260"/>
      <c r="B909" s="112"/>
      <c r="C909" s="25" t="s">
        <v>1101</v>
      </c>
      <c r="D909" s="62"/>
      <c r="E909" s="11"/>
      <c r="F909" s="11"/>
      <c r="G909" s="11"/>
      <c r="H909" s="62">
        <f>SUM(H894:H908)</f>
        <v>17022</v>
      </c>
      <c r="I909" s="11"/>
      <c r="J909" s="117"/>
      <c r="K909" s="77"/>
    </row>
    <row r="910" spans="1:10" ht="12.75">
      <c r="A910" s="261"/>
      <c r="B910" s="106" t="s">
        <v>162</v>
      </c>
      <c r="C910" s="67" t="s">
        <v>28</v>
      </c>
      <c r="D910" s="3"/>
      <c r="E910" s="3"/>
      <c r="F910" s="3"/>
      <c r="G910" s="57"/>
      <c r="H910" s="68">
        <v>600</v>
      </c>
      <c r="I910" s="59"/>
      <c r="J910" s="24" t="s">
        <v>1461</v>
      </c>
    </row>
    <row r="911" spans="1:10" ht="12.75">
      <c r="A911" s="257" t="s">
        <v>1482</v>
      </c>
      <c r="B911" s="106" t="s">
        <v>163</v>
      </c>
      <c r="C911" s="67" t="s">
        <v>29</v>
      </c>
      <c r="D911" s="3"/>
      <c r="E911" s="3"/>
      <c r="F911" s="3"/>
      <c r="G911" s="57"/>
      <c r="H911" s="68">
        <v>300</v>
      </c>
      <c r="I911" s="59"/>
      <c r="J911" s="24" t="s">
        <v>1461</v>
      </c>
    </row>
    <row r="912" spans="1:10" ht="12.75">
      <c r="A912" s="257"/>
      <c r="B912" s="106" t="s">
        <v>164</v>
      </c>
      <c r="C912" s="67" t="s">
        <v>30</v>
      </c>
      <c r="D912" s="3"/>
      <c r="E912" s="3"/>
      <c r="F912" s="3"/>
      <c r="G912" s="57"/>
      <c r="H912" s="68">
        <v>1200</v>
      </c>
      <c r="I912" s="59"/>
      <c r="J912" s="24" t="s">
        <v>1461</v>
      </c>
    </row>
    <row r="913" spans="1:10" ht="12.75">
      <c r="A913" s="257"/>
      <c r="B913" s="106" t="s">
        <v>165</v>
      </c>
      <c r="C913" s="67" t="s">
        <v>915</v>
      </c>
      <c r="D913" s="3"/>
      <c r="E913" s="3"/>
      <c r="F913" s="3"/>
      <c r="G913" s="57"/>
      <c r="H913" s="68">
        <v>300</v>
      </c>
      <c r="I913" s="59"/>
      <c r="J913" s="24" t="s">
        <v>1461</v>
      </c>
    </row>
    <row r="914" spans="1:10" ht="12.75">
      <c r="A914" s="257"/>
      <c r="B914" s="106" t="s">
        <v>166</v>
      </c>
      <c r="C914" s="67" t="s">
        <v>620</v>
      </c>
      <c r="D914" s="3"/>
      <c r="E914" s="3"/>
      <c r="F914" s="3"/>
      <c r="G914" s="57"/>
      <c r="H914" s="68">
        <v>500</v>
      </c>
      <c r="I914" s="59"/>
      <c r="J914" s="24" t="s">
        <v>1461</v>
      </c>
    </row>
    <row r="915" spans="1:10" ht="12.75">
      <c r="A915" s="257"/>
      <c r="B915" s="109"/>
      <c r="C915" s="51" t="s">
        <v>1101</v>
      </c>
      <c r="D915" s="11"/>
      <c r="E915" s="11"/>
      <c r="F915" s="11"/>
      <c r="G915" s="11"/>
      <c r="H915" s="71">
        <f>SUM(H910:H914)</f>
        <v>2900</v>
      </c>
      <c r="I915" s="11"/>
      <c r="J915" s="117"/>
    </row>
    <row r="916" spans="1:10" ht="12.75">
      <c r="A916" s="257"/>
      <c r="B916" s="111" t="s">
        <v>162</v>
      </c>
      <c r="C916" s="67" t="s">
        <v>927</v>
      </c>
      <c r="D916" s="3"/>
      <c r="E916" s="3"/>
      <c r="F916" s="3"/>
      <c r="G916" s="57"/>
      <c r="H916" s="68">
        <v>1198</v>
      </c>
      <c r="I916" s="59"/>
      <c r="J916" s="24" t="s">
        <v>1461</v>
      </c>
    </row>
    <row r="917" spans="1:10" ht="12.75">
      <c r="A917" s="264" t="s">
        <v>477</v>
      </c>
      <c r="B917" s="111" t="s">
        <v>163</v>
      </c>
      <c r="C917" s="67" t="s">
        <v>928</v>
      </c>
      <c r="D917" s="3"/>
      <c r="E917" s="3"/>
      <c r="F917" s="3"/>
      <c r="G917" s="57"/>
      <c r="H917" s="68">
        <v>500</v>
      </c>
      <c r="I917" s="59"/>
      <c r="J917" s="24" t="s">
        <v>1461</v>
      </c>
    </row>
    <row r="918" spans="1:10" ht="12.75">
      <c r="A918" s="264"/>
      <c r="B918" s="111" t="s">
        <v>164</v>
      </c>
      <c r="C918" s="67" t="s">
        <v>929</v>
      </c>
      <c r="D918" s="3"/>
      <c r="E918" s="3"/>
      <c r="F918" s="3"/>
      <c r="G918" s="57"/>
      <c r="H918" s="68">
        <v>600</v>
      </c>
      <c r="I918" s="59"/>
      <c r="J918" s="24" t="s">
        <v>1461</v>
      </c>
    </row>
    <row r="919" spans="1:10" ht="12.75">
      <c r="A919" s="264"/>
      <c r="B919" s="111" t="s">
        <v>165</v>
      </c>
      <c r="C919" s="67" t="s">
        <v>930</v>
      </c>
      <c r="D919" s="3"/>
      <c r="E919" s="3"/>
      <c r="F919" s="3"/>
      <c r="G919" s="57"/>
      <c r="H919" s="68">
        <v>590</v>
      </c>
      <c r="I919" s="59"/>
      <c r="J919" s="24" t="s">
        <v>1461</v>
      </c>
    </row>
    <row r="920" spans="1:10" ht="12.75">
      <c r="A920" s="264"/>
      <c r="B920" s="111" t="s">
        <v>166</v>
      </c>
      <c r="C920" s="67" t="s">
        <v>931</v>
      </c>
      <c r="D920" s="3"/>
      <c r="E920" s="3"/>
      <c r="F920" s="3"/>
      <c r="G920" s="57"/>
      <c r="H920" s="68">
        <v>476</v>
      </c>
      <c r="I920" s="59"/>
      <c r="J920" s="24" t="s">
        <v>1461</v>
      </c>
    </row>
    <row r="921" spans="1:10" ht="12.75">
      <c r="A921" s="264"/>
      <c r="B921" s="111" t="s">
        <v>167</v>
      </c>
      <c r="C921" s="67" t="s">
        <v>934</v>
      </c>
      <c r="D921" s="3"/>
      <c r="E921" s="3"/>
      <c r="F921" s="3"/>
      <c r="G921" s="57"/>
      <c r="H921" s="68">
        <v>578</v>
      </c>
      <c r="I921" s="59"/>
      <c r="J921" s="24" t="s">
        <v>1461</v>
      </c>
    </row>
    <row r="922" spans="1:10" ht="12.75">
      <c r="A922" s="264"/>
      <c r="B922" s="111" t="s">
        <v>168</v>
      </c>
      <c r="C922" s="67" t="s">
        <v>1002</v>
      </c>
      <c r="D922" s="3"/>
      <c r="E922" s="3"/>
      <c r="F922" s="3"/>
      <c r="G922" s="57"/>
      <c r="H922" s="68">
        <v>150</v>
      </c>
      <c r="I922" s="59"/>
      <c r="J922" s="24" t="s">
        <v>1461</v>
      </c>
    </row>
    <row r="923" spans="1:10" ht="12.75">
      <c r="A923" s="264"/>
      <c r="B923" s="111" t="s">
        <v>169</v>
      </c>
      <c r="C923" s="67" t="s">
        <v>1003</v>
      </c>
      <c r="D923" s="3"/>
      <c r="E923" s="3"/>
      <c r="F923" s="3"/>
      <c r="G923" s="57"/>
      <c r="H923" s="68">
        <v>120</v>
      </c>
      <c r="I923" s="59"/>
      <c r="J923" s="24" t="s">
        <v>1461</v>
      </c>
    </row>
    <row r="924" spans="1:10" ht="12.75">
      <c r="A924" s="264"/>
      <c r="B924" s="111" t="s">
        <v>170</v>
      </c>
      <c r="C924" s="67" t="s">
        <v>1004</v>
      </c>
      <c r="D924" s="3"/>
      <c r="E924" s="3"/>
      <c r="F924" s="3"/>
      <c r="G924" s="57"/>
      <c r="H924" s="68">
        <v>400</v>
      </c>
      <c r="I924" s="59"/>
      <c r="J924" s="24" t="s">
        <v>1461</v>
      </c>
    </row>
    <row r="925" spans="1:10" ht="12.75">
      <c r="A925" s="264"/>
      <c r="B925" s="111" t="s">
        <v>171</v>
      </c>
      <c r="C925" s="67" t="s">
        <v>1005</v>
      </c>
      <c r="D925" s="3"/>
      <c r="E925" s="3"/>
      <c r="F925" s="3"/>
      <c r="G925" s="57"/>
      <c r="H925" s="68">
        <v>1494</v>
      </c>
      <c r="I925" s="59"/>
      <c r="J925" s="24" t="s">
        <v>1461</v>
      </c>
    </row>
    <row r="926" spans="1:10" ht="12.75">
      <c r="A926" s="264"/>
      <c r="B926" s="111" t="s">
        <v>172</v>
      </c>
      <c r="C926" s="67" t="s">
        <v>1006</v>
      </c>
      <c r="D926" s="3"/>
      <c r="E926" s="3"/>
      <c r="F926" s="3"/>
      <c r="G926" s="57"/>
      <c r="H926" s="68">
        <v>690</v>
      </c>
      <c r="I926" s="59"/>
      <c r="J926" s="24" t="s">
        <v>1461</v>
      </c>
    </row>
    <row r="927" spans="1:10" ht="12.75">
      <c r="A927" s="264"/>
      <c r="B927" s="111" t="s">
        <v>173</v>
      </c>
      <c r="C927" s="67" t="s">
        <v>1648</v>
      </c>
      <c r="D927" s="3"/>
      <c r="E927" s="3"/>
      <c r="F927" s="3"/>
      <c r="G927" s="57"/>
      <c r="H927" s="68">
        <v>910</v>
      </c>
      <c r="I927" s="59"/>
      <c r="J927" s="24" t="s">
        <v>1461</v>
      </c>
    </row>
    <row r="928" spans="1:10" ht="12.75">
      <c r="A928" s="264"/>
      <c r="B928" s="111" t="s">
        <v>174</v>
      </c>
      <c r="C928" s="67" t="s">
        <v>1013</v>
      </c>
      <c r="D928" s="3"/>
      <c r="E928" s="3"/>
      <c r="F928" s="3"/>
      <c r="G928" s="57"/>
      <c r="H928" s="68">
        <v>400</v>
      </c>
      <c r="I928" s="59"/>
      <c r="J928" s="24" t="s">
        <v>1461</v>
      </c>
    </row>
    <row r="929" spans="1:10" ht="12.75">
      <c r="A929" s="264"/>
      <c r="B929" s="111" t="s">
        <v>175</v>
      </c>
      <c r="C929" s="67" t="s">
        <v>1011</v>
      </c>
      <c r="D929" s="3"/>
      <c r="E929" s="3"/>
      <c r="F929" s="3"/>
      <c r="G929" s="57"/>
      <c r="H929" s="68">
        <v>200</v>
      </c>
      <c r="I929" s="59"/>
      <c r="J929" s="24" t="s">
        <v>1461</v>
      </c>
    </row>
    <row r="930" spans="1:10" ht="13.5">
      <c r="A930" s="264"/>
      <c r="B930" s="111" t="s">
        <v>714</v>
      </c>
      <c r="C930" s="67" t="s">
        <v>1010</v>
      </c>
      <c r="D930" s="23"/>
      <c r="E930" s="23"/>
      <c r="F930" s="23"/>
      <c r="G930" s="69"/>
      <c r="H930" s="68">
        <v>400</v>
      </c>
      <c r="I930" s="59"/>
      <c r="J930" s="24" t="s">
        <v>1461</v>
      </c>
    </row>
    <row r="931" spans="1:10" ht="12.75">
      <c r="A931" s="264"/>
      <c r="B931" s="111" t="s">
        <v>715</v>
      </c>
      <c r="C931" s="67" t="s">
        <v>623</v>
      </c>
      <c r="D931" s="3"/>
      <c r="E931" s="3"/>
      <c r="F931" s="3"/>
      <c r="G931" s="70"/>
      <c r="H931" s="68">
        <v>360</v>
      </c>
      <c r="I931" s="59"/>
      <c r="J931" s="24" t="s">
        <v>1461</v>
      </c>
    </row>
    <row r="932" spans="1:10" ht="12.75">
      <c r="A932" s="264"/>
      <c r="B932" s="109"/>
      <c r="C932" s="51" t="s">
        <v>1101</v>
      </c>
      <c r="D932" s="61"/>
      <c r="E932" s="61"/>
      <c r="F932" s="61"/>
      <c r="G932" s="61"/>
      <c r="H932" s="61">
        <f>SUM(H916:H931)</f>
        <v>9066</v>
      </c>
      <c r="I932" s="11"/>
      <c r="J932" s="117"/>
    </row>
    <row r="933" spans="1:10" ht="12.75">
      <c r="A933" s="257"/>
      <c r="B933" s="106" t="s">
        <v>162</v>
      </c>
      <c r="C933" s="67" t="s">
        <v>973</v>
      </c>
      <c r="D933" s="3"/>
      <c r="E933" s="3"/>
      <c r="F933" s="3"/>
      <c r="G933" s="3"/>
      <c r="H933" s="68">
        <v>2150</v>
      </c>
      <c r="I933" s="59"/>
      <c r="J933" s="24" t="s">
        <v>1461</v>
      </c>
    </row>
    <row r="934" spans="1:10" ht="12.75">
      <c r="A934" s="257" t="s">
        <v>1483</v>
      </c>
      <c r="B934" s="106" t="s">
        <v>163</v>
      </c>
      <c r="C934" s="67" t="s">
        <v>1023</v>
      </c>
      <c r="D934" s="3"/>
      <c r="E934" s="3"/>
      <c r="F934" s="3"/>
      <c r="G934" s="3"/>
      <c r="H934" s="68">
        <v>500</v>
      </c>
      <c r="I934" s="59"/>
      <c r="J934" s="24" t="s">
        <v>1461</v>
      </c>
    </row>
    <row r="935" spans="1:10" ht="12.75">
      <c r="A935" s="257"/>
      <c r="B935" s="106" t="s">
        <v>164</v>
      </c>
      <c r="C935" s="67" t="s">
        <v>974</v>
      </c>
      <c r="D935" s="3"/>
      <c r="E935" s="3"/>
      <c r="F935" s="3"/>
      <c r="G935" s="3"/>
      <c r="H935" s="68">
        <v>1400</v>
      </c>
      <c r="I935" s="59"/>
      <c r="J935" s="24" t="s">
        <v>1461</v>
      </c>
    </row>
    <row r="936" spans="1:10" ht="12.75">
      <c r="A936" s="257"/>
      <c r="B936" s="106" t="s">
        <v>165</v>
      </c>
      <c r="C936" s="67" t="s">
        <v>1030</v>
      </c>
      <c r="D936" s="3"/>
      <c r="E936" s="3"/>
      <c r="F936" s="3"/>
      <c r="G936" s="3"/>
      <c r="H936" s="68">
        <v>800</v>
      </c>
      <c r="I936" s="59"/>
      <c r="J936" s="24" t="s">
        <v>1461</v>
      </c>
    </row>
    <row r="937" spans="1:10" ht="12.75">
      <c r="A937" s="257"/>
      <c r="B937" s="106" t="s">
        <v>166</v>
      </c>
      <c r="C937" s="67" t="s">
        <v>1434</v>
      </c>
      <c r="D937" s="3"/>
      <c r="E937" s="3"/>
      <c r="F937" s="3"/>
      <c r="G937" s="3"/>
      <c r="H937" s="68">
        <v>200</v>
      </c>
      <c r="I937" s="59"/>
      <c r="J937" s="24" t="s">
        <v>1461</v>
      </c>
    </row>
    <row r="938" spans="1:10" ht="12.75">
      <c r="A938" s="257"/>
      <c r="B938" s="106" t="s">
        <v>167</v>
      </c>
      <c r="C938" s="67" t="s">
        <v>31</v>
      </c>
      <c r="D938" s="3"/>
      <c r="E938" s="3"/>
      <c r="F938" s="3"/>
      <c r="G938" s="3"/>
      <c r="H938" s="68">
        <v>800</v>
      </c>
      <c r="I938" s="59"/>
      <c r="J938" s="24" t="s">
        <v>1461</v>
      </c>
    </row>
    <row r="939" spans="1:10" ht="12.75">
      <c r="A939" s="257"/>
      <c r="B939" s="107"/>
      <c r="C939" s="25" t="s">
        <v>1101</v>
      </c>
      <c r="D939" s="62"/>
      <c r="E939" s="62"/>
      <c r="F939" s="62"/>
      <c r="G939" s="62"/>
      <c r="H939" s="62">
        <f>SUM(H933:H938)</f>
        <v>5850</v>
      </c>
      <c r="I939" s="11"/>
      <c r="J939" s="117"/>
    </row>
    <row r="940" spans="1:12" ht="12.75">
      <c r="A940" s="258"/>
      <c r="L940" s="31">
        <f>H939+H932+H915+H909+H893+H884+H878</f>
        <v>47478</v>
      </c>
    </row>
    <row r="941" spans="3:10" ht="12.75">
      <c r="C941" s="40"/>
      <c r="D941" s="41"/>
      <c r="E941" s="41"/>
      <c r="F941" s="41"/>
      <c r="G941" s="41"/>
      <c r="H941" s="41"/>
      <c r="I941" s="41"/>
      <c r="J941" s="118"/>
    </row>
    <row r="942" spans="3:10" ht="12.75">
      <c r="C942" s="42"/>
      <c r="D942" s="43"/>
      <c r="E942" s="43"/>
      <c r="F942" s="43"/>
      <c r="G942" s="43"/>
      <c r="H942" s="43"/>
      <c r="I942" s="43"/>
      <c r="J942" s="119"/>
    </row>
  </sheetData>
  <sheetProtection/>
  <mergeCells count="46">
    <mergeCell ref="A570:A577"/>
    <mergeCell ref="A598:A604"/>
    <mergeCell ref="A179:A192"/>
    <mergeCell ref="A193:A221"/>
    <mergeCell ref="A501:A530"/>
    <mergeCell ref="A549:A569"/>
    <mergeCell ref="A531:A548"/>
    <mergeCell ref="A358:A386"/>
    <mergeCell ref="A911:A916"/>
    <mergeCell ref="A917:A933"/>
    <mergeCell ref="A886:A894"/>
    <mergeCell ref="A878:A879"/>
    <mergeCell ref="A880:A885"/>
    <mergeCell ref="A895:A910"/>
    <mergeCell ref="A794:A821"/>
    <mergeCell ref="A822:A836"/>
    <mergeCell ref="A605:A633"/>
    <mergeCell ref="A634:A673"/>
    <mergeCell ref="A674:A704"/>
    <mergeCell ref="A733:A754"/>
    <mergeCell ref="A837:A853"/>
    <mergeCell ref="A57:A84"/>
    <mergeCell ref="A85:A93"/>
    <mergeCell ref="A94:A100"/>
    <mergeCell ref="A101:A111"/>
    <mergeCell ref="A112:A123"/>
    <mergeCell ref="A137:A146"/>
    <mergeCell ref="A124:A136"/>
    <mergeCell ref="A147:A164"/>
    <mergeCell ref="A755:A793"/>
    <mergeCell ref="A38:A56"/>
    <mergeCell ref="A1:J1"/>
    <mergeCell ref="A3:J3"/>
    <mergeCell ref="A6:A32"/>
    <mergeCell ref="A33:A37"/>
    <mergeCell ref="A165:A172"/>
    <mergeCell ref="A173:A178"/>
    <mergeCell ref="A934:A940"/>
    <mergeCell ref="A222:A264"/>
    <mergeCell ref="A705:A732"/>
    <mergeCell ref="A265:A312"/>
    <mergeCell ref="A313:A357"/>
    <mergeCell ref="A387:A428"/>
    <mergeCell ref="A429:A463"/>
    <mergeCell ref="A464:A500"/>
    <mergeCell ref="A578:A597"/>
  </mergeCells>
  <printOptions/>
  <pageMargins left="0.7874015748031497" right="0.11811023622047245" top="0.7086614173228347" bottom="0.6299212598425197" header="0.5118110236220472" footer="0.2755905511811024"/>
  <pageSetup horizontalDpi="300" verticalDpi="300" orientation="portrait" paperSize="9" r:id="rId1"/>
  <headerFooter alignWithMargins="0">
    <oddFooter>&amp;L   Rajóny strojného čistenia ZÚ 2014 -2015&amp;RStrana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42"/>
  <sheetViews>
    <sheetView zoomScalePageLayoutView="0" workbookViewId="0" topLeftCell="A1">
      <pane xSplit="1" ySplit="5" topLeftCell="B29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D1"/>
    </sheetView>
  </sheetViews>
  <sheetFormatPr defaultColWidth="9.125" defaultRowHeight="12.75"/>
  <cols>
    <col min="1" max="1" width="12.375" style="39" customWidth="1"/>
    <col min="2" max="2" width="50.00390625" style="39" customWidth="1"/>
    <col min="3" max="3" width="8.00390625" style="12" customWidth="1"/>
    <col min="4" max="4" width="23.375" style="32" customWidth="1"/>
    <col min="5" max="16384" width="9.125" style="12" customWidth="1"/>
  </cols>
  <sheetData>
    <row r="1" spans="1:7" ht="15">
      <c r="A1" s="262"/>
      <c r="B1" s="262"/>
      <c r="C1" s="262"/>
      <c r="D1" s="262"/>
      <c r="E1" s="28"/>
      <c r="F1" s="28"/>
      <c r="G1" s="28"/>
    </row>
    <row r="2" spans="1:7" ht="4.5" customHeight="1">
      <c r="A2" s="27"/>
      <c r="B2" s="27"/>
      <c r="C2" s="27"/>
      <c r="D2" s="27"/>
      <c r="E2" s="28"/>
      <c r="F2" s="28"/>
      <c r="G2" s="28"/>
    </row>
    <row r="3" spans="1:7" ht="12.75">
      <c r="A3" s="263" t="s">
        <v>1771</v>
      </c>
      <c r="B3" s="263"/>
      <c r="C3" s="263"/>
      <c r="D3" s="263"/>
      <c r="E3" s="33"/>
      <c r="F3" s="33"/>
      <c r="G3" s="33"/>
    </row>
    <row r="4" ht="6.75" customHeight="1"/>
    <row r="5" spans="1:4" ht="40.5" customHeight="1">
      <c r="A5" s="4" t="s">
        <v>1082</v>
      </c>
      <c r="B5" s="4" t="s">
        <v>277</v>
      </c>
      <c r="C5" s="10" t="s">
        <v>1187</v>
      </c>
      <c r="D5" s="10" t="s">
        <v>1436</v>
      </c>
    </row>
    <row r="6" spans="1:4" ht="12.75">
      <c r="A6" s="264" t="s">
        <v>253</v>
      </c>
      <c r="B6" s="4" t="s">
        <v>278</v>
      </c>
      <c r="C6" s="75">
        <v>60</v>
      </c>
      <c r="D6" s="7" t="s">
        <v>254</v>
      </c>
    </row>
    <row r="7" spans="1:4" ht="12.75">
      <c r="A7" s="264"/>
      <c r="B7" s="4" t="s">
        <v>1101</v>
      </c>
      <c r="C7" s="80">
        <f>SUM(C6)</f>
        <v>60</v>
      </c>
      <c r="D7" s="7"/>
    </row>
    <row r="8" spans="1:4" ht="26.25">
      <c r="A8" s="264" t="s">
        <v>256</v>
      </c>
      <c r="B8" s="4" t="s">
        <v>279</v>
      </c>
      <c r="C8" s="75">
        <v>300</v>
      </c>
      <c r="D8" s="7" t="s">
        <v>1443</v>
      </c>
    </row>
    <row r="9" spans="1:4" ht="12.75">
      <c r="A9" s="264"/>
      <c r="B9" s="4" t="s">
        <v>1169</v>
      </c>
      <c r="C9" s="75">
        <v>100</v>
      </c>
      <c r="D9" s="7" t="s">
        <v>1443</v>
      </c>
    </row>
    <row r="10" spans="1:4" ht="12.75">
      <c r="A10" s="264"/>
      <c r="B10" s="4" t="s">
        <v>1170</v>
      </c>
      <c r="C10" s="75">
        <v>160</v>
      </c>
      <c r="D10" s="7" t="s">
        <v>1443</v>
      </c>
    </row>
    <row r="11" spans="1:4" ht="12.75">
      <c r="A11" s="264"/>
      <c r="B11" s="6" t="s">
        <v>1424</v>
      </c>
      <c r="C11" s="75">
        <v>140</v>
      </c>
      <c r="D11" s="7" t="s">
        <v>255</v>
      </c>
    </row>
    <row r="12" spans="1:4" ht="12.75">
      <c r="A12" s="264"/>
      <c r="B12" s="4" t="s">
        <v>1672</v>
      </c>
      <c r="C12" s="75">
        <v>100</v>
      </c>
      <c r="D12" s="7" t="s">
        <v>255</v>
      </c>
    </row>
    <row r="13" spans="1:4" ht="26.25">
      <c r="A13" s="264"/>
      <c r="B13" s="4" t="s">
        <v>1673</v>
      </c>
      <c r="C13" s="75">
        <v>35</v>
      </c>
      <c r="D13" s="7" t="s">
        <v>255</v>
      </c>
    </row>
    <row r="14" spans="1:4" ht="12.75">
      <c r="A14" s="264"/>
      <c r="B14" s="4" t="s">
        <v>1674</v>
      </c>
      <c r="C14" s="75">
        <v>78</v>
      </c>
      <c r="D14" s="7" t="s">
        <v>255</v>
      </c>
    </row>
    <row r="15" spans="1:4" ht="26.25">
      <c r="A15" s="264"/>
      <c r="B15" s="4" t="s">
        <v>1421</v>
      </c>
      <c r="C15" s="75">
        <v>230</v>
      </c>
      <c r="D15" s="7" t="s">
        <v>1443</v>
      </c>
    </row>
    <row r="16" spans="1:4" ht="12.75">
      <c r="A16" s="264"/>
      <c r="B16" s="4" t="s">
        <v>1422</v>
      </c>
      <c r="C16" s="75">
        <v>150</v>
      </c>
      <c r="D16" s="7" t="s">
        <v>1443</v>
      </c>
    </row>
    <row r="17" spans="1:4" ht="12.75">
      <c r="A17" s="264"/>
      <c r="B17" s="4" t="s">
        <v>1423</v>
      </c>
      <c r="C17" s="75">
        <v>55</v>
      </c>
      <c r="D17" s="7" t="s">
        <v>255</v>
      </c>
    </row>
    <row r="18" spans="1:4" ht="12.75">
      <c r="A18" s="264"/>
      <c r="B18" s="4" t="s">
        <v>506</v>
      </c>
      <c r="C18" s="75">
        <v>24</v>
      </c>
      <c r="D18" s="7" t="s">
        <v>255</v>
      </c>
    </row>
    <row r="19" spans="1:4" ht="26.25">
      <c r="A19" s="264"/>
      <c r="B19" s="4" t="s">
        <v>507</v>
      </c>
      <c r="C19" s="75">
        <v>288</v>
      </c>
      <c r="D19" s="7" t="s">
        <v>1443</v>
      </c>
    </row>
    <row r="20" spans="1:4" ht="26.25">
      <c r="A20" s="264"/>
      <c r="B20" s="4" t="s">
        <v>508</v>
      </c>
      <c r="C20" s="75">
        <v>222</v>
      </c>
      <c r="D20" s="7" t="s">
        <v>1443</v>
      </c>
    </row>
    <row r="21" spans="1:4" ht="12.75">
      <c r="A21" s="264"/>
      <c r="B21" s="4" t="s">
        <v>1101</v>
      </c>
      <c r="C21" s="80">
        <f>SUM(C8:C20)</f>
        <v>1882</v>
      </c>
      <c r="D21" s="37"/>
    </row>
    <row r="22" spans="1:4" ht="12.75">
      <c r="A22" s="264" t="s">
        <v>257</v>
      </c>
      <c r="B22" s="4" t="s">
        <v>1171</v>
      </c>
      <c r="C22" s="75">
        <v>20</v>
      </c>
      <c r="D22" s="7" t="s">
        <v>255</v>
      </c>
    </row>
    <row r="23" spans="1:4" ht="12.75">
      <c r="A23" s="264"/>
      <c r="B23" s="4" t="s">
        <v>1172</v>
      </c>
      <c r="C23" s="75">
        <v>66</v>
      </c>
      <c r="D23" s="7" t="s">
        <v>255</v>
      </c>
    </row>
    <row r="24" spans="1:4" ht="12.75">
      <c r="A24" s="264"/>
      <c r="B24" s="6" t="s">
        <v>1173</v>
      </c>
      <c r="C24" s="75">
        <v>34</v>
      </c>
      <c r="D24" s="7" t="s">
        <v>1443</v>
      </c>
    </row>
    <row r="25" spans="1:4" ht="12.75">
      <c r="A25" s="264"/>
      <c r="B25" s="4" t="s">
        <v>1174</v>
      </c>
      <c r="C25" s="75">
        <v>82</v>
      </c>
      <c r="D25" s="7" t="s">
        <v>255</v>
      </c>
    </row>
    <row r="26" spans="1:4" ht="12.75">
      <c r="A26" s="264"/>
      <c r="B26" s="6" t="s">
        <v>1175</v>
      </c>
      <c r="C26" s="75">
        <v>13</v>
      </c>
      <c r="D26" s="7" t="s">
        <v>1443</v>
      </c>
    </row>
    <row r="27" spans="1:4" ht="12.75">
      <c r="A27" s="264"/>
      <c r="B27" s="4" t="s">
        <v>1176</v>
      </c>
      <c r="C27" s="75">
        <v>25</v>
      </c>
      <c r="D27" s="7" t="s">
        <v>255</v>
      </c>
    </row>
    <row r="28" spans="1:4" ht="26.25">
      <c r="A28" s="264"/>
      <c r="B28" s="4" t="s">
        <v>269</v>
      </c>
      <c r="C28" s="75">
        <v>140</v>
      </c>
      <c r="D28" s="7" t="s">
        <v>1443</v>
      </c>
    </row>
    <row r="29" spans="1:4" ht="12.75">
      <c r="A29" s="264"/>
      <c r="B29" s="4" t="s">
        <v>1767</v>
      </c>
      <c r="C29" s="75">
        <v>188</v>
      </c>
      <c r="D29" s="7" t="s">
        <v>1443</v>
      </c>
    </row>
    <row r="30" spans="1:4" ht="26.25">
      <c r="A30" s="264"/>
      <c r="B30" s="4" t="s">
        <v>1675</v>
      </c>
      <c r="C30" s="75">
        <v>54</v>
      </c>
      <c r="D30" s="7" t="s">
        <v>255</v>
      </c>
    </row>
    <row r="31" spans="1:4" ht="26.25">
      <c r="A31" s="264"/>
      <c r="B31" s="4" t="s">
        <v>1774</v>
      </c>
      <c r="C31" s="84">
        <v>36</v>
      </c>
      <c r="D31" s="236" t="s">
        <v>255</v>
      </c>
    </row>
    <row r="32" spans="1:4" ht="12.75">
      <c r="A32" s="264"/>
      <c r="B32" s="4" t="s">
        <v>1775</v>
      </c>
      <c r="C32" s="84">
        <v>23</v>
      </c>
      <c r="D32" s="236" t="s">
        <v>255</v>
      </c>
    </row>
    <row r="33" spans="1:4" ht="12.75">
      <c r="A33" s="264"/>
      <c r="B33" s="4" t="s">
        <v>1101</v>
      </c>
      <c r="C33" s="80">
        <f>SUM(C22:C32)</f>
        <v>681</v>
      </c>
      <c r="D33" s="37"/>
    </row>
    <row r="34" spans="1:4" ht="26.25">
      <c r="A34" s="269" t="s">
        <v>258</v>
      </c>
      <c r="B34" s="4" t="s">
        <v>270</v>
      </c>
      <c r="C34" s="75">
        <v>12</v>
      </c>
      <c r="D34" s="7" t="s">
        <v>255</v>
      </c>
    </row>
    <row r="35" spans="1:4" ht="12.75">
      <c r="A35" s="270"/>
      <c r="B35" s="4" t="s">
        <v>233</v>
      </c>
      <c r="C35" s="75">
        <v>140</v>
      </c>
      <c r="D35" s="7" t="s">
        <v>255</v>
      </c>
    </row>
    <row r="36" spans="1:4" ht="12.75">
      <c r="A36" s="270"/>
      <c r="B36" s="4" t="s">
        <v>1177</v>
      </c>
      <c r="C36" s="75">
        <v>16</v>
      </c>
      <c r="D36" s="7" t="s">
        <v>255</v>
      </c>
    </row>
    <row r="37" spans="1:4" ht="26.25">
      <c r="A37" s="270"/>
      <c r="B37" s="4" t="s">
        <v>271</v>
      </c>
      <c r="C37" s="75">
        <v>44</v>
      </c>
      <c r="D37" s="7" t="s">
        <v>255</v>
      </c>
    </row>
    <row r="38" spans="1:4" ht="12.75">
      <c r="A38" s="270"/>
      <c r="B38" s="4" t="s">
        <v>1178</v>
      </c>
      <c r="C38" s="75">
        <v>21</v>
      </c>
      <c r="D38" s="7" t="s">
        <v>255</v>
      </c>
    </row>
    <row r="39" spans="1:4" ht="12.75">
      <c r="A39" s="270"/>
      <c r="B39" s="4" t="s">
        <v>626</v>
      </c>
      <c r="C39" s="75">
        <v>150</v>
      </c>
      <c r="D39" s="7" t="s">
        <v>255</v>
      </c>
    </row>
    <row r="40" spans="1:4" ht="12.75">
      <c r="A40" s="270"/>
      <c r="B40" s="4" t="s">
        <v>1179</v>
      </c>
      <c r="C40" s="75">
        <v>6</v>
      </c>
      <c r="D40" s="7" t="s">
        <v>255</v>
      </c>
    </row>
    <row r="41" spans="1:4" ht="12.75">
      <c r="A41" s="270"/>
      <c r="B41" s="4" t="s">
        <v>1180</v>
      </c>
      <c r="C41" s="75">
        <v>10</v>
      </c>
      <c r="D41" s="7" t="s">
        <v>255</v>
      </c>
    </row>
    <row r="42" spans="1:4" ht="12.75">
      <c r="A42" s="270"/>
      <c r="B42" s="4" t="s">
        <v>1676</v>
      </c>
      <c r="C42" s="75">
        <v>75</v>
      </c>
      <c r="D42" s="7" t="s">
        <v>255</v>
      </c>
    </row>
    <row r="43" spans="1:4" ht="12.75">
      <c r="A43" s="270"/>
      <c r="B43" s="4" t="s">
        <v>1677</v>
      </c>
      <c r="C43" s="75">
        <v>25</v>
      </c>
      <c r="D43" s="7" t="s">
        <v>1443</v>
      </c>
    </row>
    <row r="44" spans="1:4" ht="12.75">
      <c r="A44" s="270"/>
      <c r="B44" s="4" t="s">
        <v>1181</v>
      </c>
      <c r="C44" s="75">
        <v>6</v>
      </c>
      <c r="D44" s="7" t="s">
        <v>255</v>
      </c>
    </row>
    <row r="45" spans="1:4" ht="12.75">
      <c r="A45" s="270"/>
      <c r="B45" s="4" t="s">
        <v>1678</v>
      </c>
      <c r="C45" s="75">
        <v>65</v>
      </c>
      <c r="D45" s="7" t="s">
        <v>255</v>
      </c>
    </row>
    <row r="46" spans="1:4" ht="26.25">
      <c r="A46" s="270"/>
      <c r="B46" s="4" t="s">
        <v>1679</v>
      </c>
      <c r="C46" s="75">
        <v>55</v>
      </c>
      <c r="D46" s="7" t="s">
        <v>255</v>
      </c>
    </row>
    <row r="47" spans="1:4" ht="12.75">
      <c r="A47" s="270"/>
      <c r="B47" s="4" t="s">
        <v>1680</v>
      </c>
      <c r="C47" s="75">
        <v>45</v>
      </c>
      <c r="D47" s="7" t="s">
        <v>255</v>
      </c>
    </row>
    <row r="48" spans="1:4" ht="12.75">
      <c r="A48" s="270"/>
      <c r="B48" s="4" t="s">
        <v>1182</v>
      </c>
      <c r="C48" s="75">
        <v>40</v>
      </c>
      <c r="D48" s="7" t="s">
        <v>255</v>
      </c>
    </row>
    <row r="49" spans="1:4" ht="26.25">
      <c r="A49" s="270"/>
      <c r="B49" s="4" t="s">
        <v>1223</v>
      </c>
      <c r="C49" s="75">
        <v>90</v>
      </c>
      <c r="D49" s="7" t="s">
        <v>255</v>
      </c>
    </row>
    <row r="50" spans="1:4" ht="17.25" customHeight="1">
      <c r="A50" s="270"/>
      <c r="B50" s="4" t="s">
        <v>1624</v>
      </c>
      <c r="C50" s="75">
        <v>96</v>
      </c>
      <c r="D50" s="7" t="s">
        <v>255</v>
      </c>
    </row>
    <row r="51" spans="1:4" ht="12.75">
      <c r="A51" s="270"/>
      <c r="B51" s="6" t="s">
        <v>1224</v>
      </c>
      <c r="C51" s="75">
        <v>160</v>
      </c>
      <c r="D51" s="7" t="s">
        <v>1443</v>
      </c>
    </row>
    <row r="52" spans="1:4" ht="12.75">
      <c r="A52" s="270"/>
      <c r="B52" s="4" t="s">
        <v>1225</v>
      </c>
      <c r="C52" s="75">
        <v>100</v>
      </c>
      <c r="D52" s="7" t="s">
        <v>255</v>
      </c>
    </row>
    <row r="53" spans="1:4" ht="12.75">
      <c r="A53" s="270"/>
      <c r="B53" s="6" t="s">
        <v>1681</v>
      </c>
      <c r="C53" s="75">
        <v>60</v>
      </c>
      <c r="D53" s="7" t="s">
        <v>1443</v>
      </c>
    </row>
    <row r="54" spans="1:4" ht="12.75">
      <c r="A54" s="270"/>
      <c r="B54" s="54" t="s">
        <v>509</v>
      </c>
      <c r="C54" s="75">
        <v>12</v>
      </c>
      <c r="D54" s="7" t="s">
        <v>255</v>
      </c>
    </row>
    <row r="55" spans="1:4" ht="12.75">
      <c r="A55" s="270"/>
      <c r="B55" s="4" t="s">
        <v>1226</v>
      </c>
      <c r="C55" s="75">
        <v>72</v>
      </c>
      <c r="D55" s="7" t="s">
        <v>255</v>
      </c>
    </row>
    <row r="56" spans="1:4" ht="12.75">
      <c r="A56" s="270"/>
      <c r="B56" s="4" t="s">
        <v>1227</v>
      </c>
      <c r="C56" s="75">
        <v>90</v>
      </c>
      <c r="D56" s="7" t="s">
        <v>255</v>
      </c>
    </row>
    <row r="57" spans="1:4" ht="12.75">
      <c r="A57" s="270"/>
      <c r="B57" s="4" t="s">
        <v>1228</v>
      </c>
      <c r="C57" s="75">
        <v>66</v>
      </c>
      <c r="D57" s="7" t="s">
        <v>255</v>
      </c>
    </row>
    <row r="58" spans="1:4" ht="12.75">
      <c r="A58" s="270"/>
      <c r="B58" s="4" t="s">
        <v>1008</v>
      </c>
      <c r="C58" s="75">
        <v>100</v>
      </c>
      <c r="D58" s="7" t="s">
        <v>254</v>
      </c>
    </row>
    <row r="59" spans="1:4" ht="12.75">
      <c r="A59" s="270"/>
      <c r="B59" s="4" t="s">
        <v>1548</v>
      </c>
      <c r="C59" s="75">
        <v>30</v>
      </c>
      <c r="D59" s="7" t="s">
        <v>255</v>
      </c>
    </row>
    <row r="60" spans="1:4" ht="12.75">
      <c r="A60" s="270"/>
      <c r="B60" s="6" t="s">
        <v>159</v>
      </c>
      <c r="C60" s="75">
        <v>80</v>
      </c>
      <c r="D60" s="7" t="s">
        <v>1443</v>
      </c>
    </row>
    <row r="61" spans="1:4" ht="12.75">
      <c r="A61" s="270"/>
      <c r="B61" s="4" t="s">
        <v>160</v>
      </c>
      <c r="C61" s="75">
        <v>12</v>
      </c>
      <c r="D61" s="7" t="s">
        <v>255</v>
      </c>
    </row>
    <row r="62" spans="1:4" ht="12.75">
      <c r="A62" s="270"/>
      <c r="B62" s="4" t="s">
        <v>161</v>
      </c>
      <c r="C62" s="75">
        <v>60</v>
      </c>
      <c r="D62" s="7" t="s">
        <v>1443</v>
      </c>
    </row>
    <row r="63" spans="1:4" ht="26.25">
      <c r="A63" s="270"/>
      <c r="B63" s="4" t="s">
        <v>1682</v>
      </c>
      <c r="C63" s="75">
        <v>54</v>
      </c>
      <c r="D63" s="7" t="s">
        <v>255</v>
      </c>
    </row>
    <row r="64" spans="1:4" ht="39">
      <c r="A64" s="270"/>
      <c r="B64" s="4" t="s">
        <v>1644</v>
      </c>
      <c r="C64" s="2">
        <v>235</v>
      </c>
      <c r="D64" s="7" t="s">
        <v>1443</v>
      </c>
    </row>
    <row r="65" spans="1:4" ht="12.75">
      <c r="A65" s="258"/>
      <c r="B65" s="25" t="s">
        <v>1101</v>
      </c>
      <c r="C65" s="87">
        <f>SUM(C34:C64)</f>
        <v>2027</v>
      </c>
      <c r="D65" s="192"/>
    </row>
    <row r="66" spans="1:4" ht="26.25">
      <c r="A66" s="264" t="s">
        <v>259</v>
      </c>
      <c r="B66" s="4" t="s">
        <v>189</v>
      </c>
      <c r="C66" s="75">
        <v>15</v>
      </c>
      <c r="D66" s="7" t="s">
        <v>255</v>
      </c>
    </row>
    <row r="67" spans="1:4" ht="18" customHeight="1">
      <c r="A67" s="264"/>
      <c r="B67" s="4" t="s">
        <v>190</v>
      </c>
      <c r="C67" s="75">
        <v>27</v>
      </c>
      <c r="D67" s="7" t="s">
        <v>255</v>
      </c>
    </row>
    <row r="68" spans="1:4" ht="15.75" customHeight="1">
      <c r="A68" s="264"/>
      <c r="B68" s="4" t="s">
        <v>191</v>
      </c>
      <c r="C68" s="75">
        <v>9</v>
      </c>
      <c r="D68" s="7" t="s">
        <v>255</v>
      </c>
    </row>
    <row r="69" spans="1:4" ht="12.75">
      <c r="A69" s="264"/>
      <c r="B69" s="4" t="s">
        <v>192</v>
      </c>
      <c r="C69" s="75">
        <v>21</v>
      </c>
      <c r="D69" s="7" t="s">
        <v>255</v>
      </c>
    </row>
    <row r="70" spans="1:4" ht="12.75">
      <c r="A70" s="264"/>
      <c r="B70" s="4" t="s">
        <v>193</v>
      </c>
      <c r="C70" s="75">
        <v>24</v>
      </c>
      <c r="D70" s="7" t="s">
        <v>255</v>
      </c>
    </row>
    <row r="71" spans="1:4" ht="12.75">
      <c r="A71" s="264"/>
      <c r="B71" s="4" t="s">
        <v>978</v>
      </c>
      <c r="C71" s="75">
        <v>24</v>
      </c>
      <c r="D71" s="7" t="s">
        <v>1443</v>
      </c>
    </row>
    <row r="72" spans="1:4" ht="17.25" customHeight="1">
      <c r="A72" s="264"/>
      <c r="B72" s="4" t="s">
        <v>194</v>
      </c>
      <c r="C72" s="75">
        <v>104</v>
      </c>
      <c r="D72" s="7" t="s">
        <v>255</v>
      </c>
    </row>
    <row r="73" spans="1:4" ht="16.5" customHeight="1">
      <c r="A73" s="264"/>
      <c r="B73" s="4" t="s">
        <v>196</v>
      </c>
      <c r="C73" s="75">
        <v>220</v>
      </c>
      <c r="D73" s="7" t="s">
        <v>255</v>
      </c>
    </row>
    <row r="74" spans="1:4" ht="12.75">
      <c r="A74" s="264"/>
      <c r="B74" s="4" t="s">
        <v>1009</v>
      </c>
      <c r="C74" s="81">
        <v>15</v>
      </c>
      <c r="D74" s="45" t="s">
        <v>255</v>
      </c>
    </row>
    <row r="75" spans="1:4" ht="12.75">
      <c r="A75" s="264"/>
      <c r="B75" s="4" t="s">
        <v>197</v>
      </c>
      <c r="C75" s="75">
        <v>80</v>
      </c>
      <c r="D75" s="7" t="s">
        <v>255</v>
      </c>
    </row>
    <row r="76" spans="1:4" ht="12.75">
      <c r="A76" s="264"/>
      <c r="B76" s="4" t="s">
        <v>198</v>
      </c>
      <c r="C76" s="75">
        <v>100</v>
      </c>
      <c r="D76" s="7" t="s">
        <v>255</v>
      </c>
    </row>
    <row r="77" spans="1:4" ht="26.25">
      <c r="A77" s="264"/>
      <c r="B77" s="4" t="s">
        <v>1777</v>
      </c>
      <c r="C77" s="75">
        <v>80</v>
      </c>
      <c r="D77" s="7" t="s">
        <v>255</v>
      </c>
    </row>
    <row r="78" spans="1:4" ht="12.75">
      <c r="A78" s="264"/>
      <c r="B78" s="4" t="s">
        <v>199</v>
      </c>
      <c r="C78" s="75">
        <v>108</v>
      </c>
      <c r="D78" s="7" t="s">
        <v>255</v>
      </c>
    </row>
    <row r="79" spans="1:4" ht="26.25">
      <c r="A79" s="264"/>
      <c r="B79" s="4" t="s">
        <v>272</v>
      </c>
      <c r="C79" s="75">
        <v>43</v>
      </c>
      <c r="D79" s="7" t="s">
        <v>255</v>
      </c>
    </row>
    <row r="80" spans="1:4" ht="12.75">
      <c r="A80" s="264"/>
      <c r="B80" s="4" t="s">
        <v>200</v>
      </c>
      <c r="C80" s="75">
        <v>40</v>
      </c>
      <c r="D80" s="7" t="s">
        <v>255</v>
      </c>
    </row>
    <row r="81" spans="1:4" ht="26.25">
      <c r="A81" s="264"/>
      <c r="B81" s="4" t="s">
        <v>273</v>
      </c>
      <c r="C81" s="75">
        <v>133</v>
      </c>
      <c r="D81" s="7" t="s">
        <v>255</v>
      </c>
    </row>
    <row r="82" spans="1:4" ht="12.75">
      <c r="A82" s="264"/>
      <c r="B82" s="4" t="s">
        <v>978</v>
      </c>
      <c r="C82" s="75">
        <v>88</v>
      </c>
      <c r="D82" s="7" t="s">
        <v>1443</v>
      </c>
    </row>
    <row r="83" spans="1:4" ht="26.25">
      <c r="A83" s="264"/>
      <c r="B83" s="4" t="s">
        <v>201</v>
      </c>
      <c r="C83" s="75">
        <v>50</v>
      </c>
      <c r="D83" s="7" t="s">
        <v>1443</v>
      </c>
    </row>
    <row r="84" spans="1:4" ht="12.75">
      <c r="A84" s="264"/>
      <c r="B84" s="54" t="s">
        <v>1778</v>
      </c>
      <c r="C84" s="75">
        <v>200</v>
      </c>
      <c r="D84" s="7" t="s">
        <v>255</v>
      </c>
    </row>
    <row r="85" spans="1:4" ht="12.75">
      <c r="A85" s="264"/>
      <c r="B85" s="4" t="s">
        <v>203</v>
      </c>
      <c r="C85" s="75">
        <v>30</v>
      </c>
      <c r="D85" s="7" t="s">
        <v>255</v>
      </c>
    </row>
    <row r="86" spans="1:4" ht="12.75">
      <c r="A86" s="264"/>
      <c r="B86" s="4" t="s">
        <v>204</v>
      </c>
      <c r="C86" s="75">
        <v>6</v>
      </c>
      <c r="D86" s="7" t="s">
        <v>255</v>
      </c>
    </row>
    <row r="87" spans="1:4" ht="26.25">
      <c r="A87" s="264"/>
      <c r="B87" s="4" t="s">
        <v>205</v>
      </c>
      <c r="C87" s="75">
        <v>75</v>
      </c>
      <c r="D87" s="7" t="s">
        <v>1443</v>
      </c>
    </row>
    <row r="88" spans="1:4" ht="12.75">
      <c r="A88" s="264"/>
      <c r="B88" s="4" t="s">
        <v>458</v>
      </c>
      <c r="C88" s="75">
        <v>100</v>
      </c>
      <c r="D88" s="7" t="s">
        <v>1443</v>
      </c>
    </row>
    <row r="89" spans="1:4" ht="12.75">
      <c r="A89" s="264"/>
      <c r="B89" s="4" t="s">
        <v>1101</v>
      </c>
      <c r="C89" s="80">
        <f>SUM(C66:C88)</f>
        <v>1592</v>
      </c>
      <c r="D89" s="37"/>
    </row>
    <row r="90" spans="1:4" ht="12.75">
      <c r="A90" s="264" t="s">
        <v>274</v>
      </c>
      <c r="B90" s="4" t="s">
        <v>1566</v>
      </c>
      <c r="C90" s="196">
        <v>250</v>
      </c>
      <c r="D90" s="7" t="s">
        <v>255</v>
      </c>
    </row>
    <row r="91" spans="1:4" ht="26.25">
      <c r="A91" s="264"/>
      <c r="B91" s="4" t="s">
        <v>1567</v>
      </c>
      <c r="C91" s="196">
        <v>278</v>
      </c>
      <c r="D91" s="7" t="s">
        <v>1443</v>
      </c>
    </row>
    <row r="92" spans="1:4" ht="12.75">
      <c r="A92" s="264"/>
      <c r="B92" s="4" t="s">
        <v>1568</v>
      </c>
      <c r="C92" s="196">
        <v>278</v>
      </c>
      <c r="D92" s="7" t="s">
        <v>255</v>
      </c>
    </row>
    <row r="93" spans="1:4" ht="12.75">
      <c r="A93" s="264"/>
      <c r="B93" s="4" t="s">
        <v>1569</v>
      </c>
      <c r="C93" s="196">
        <v>340</v>
      </c>
      <c r="D93" s="7" t="s">
        <v>255</v>
      </c>
    </row>
    <row r="94" spans="1:4" ht="12.75">
      <c r="A94" s="264"/>
      <c r="B94" s="4" t="s">
        <v>1570</v>
      </c>
      <c r="C94" s="196">
        <v>684</v>
      </c>
      <c r="D94" s="7" t="s">
        <v>255</v>
      </c>
    </row>
    <row r="95" spans="1:4" ht="12.75">
      <c r="A95" s="264"/>
      <c r="B95" s="4" t="s">
        <v>1571</v>
      </c>
      <c r="C95" s="196">
        <v>35</v>
      </c>
      <c r="D95" s="7" t="s">
        <v>255</v>
      </c>
    </row>
    <row r="96" spans="1:4" ht="12.75">
      <c r="A96" s="264"/>
      <c r="B96" s="4" t="s">
        <v>1572</v>
      </c>
      <c r="C96" s="196">
        <v>200</v>
      </c>
      <c r="D96" s="7" t="s">
        <v>255</v>
      </c>
    </row>
    <row r="97" spans="1:4" ht="12.75">
      <c r="A97" s="264"/>
      <c r="B97" s="4" t="s">
        <v>1574</v>
      </c>
      <c r="C97" s="196">
        <v>37</v>
      </c>
      <c r="D97" s="7" t="s">
        <v>255</v>
      </c>
    </row>
    <row r="98" spans="1:4" ht="14.25" customHeight="1">
      <c r="A98" s="264"/>
      <c r="B98" s="4" t="s">
        <v>1573</v>
      </c>
      <c r="C98" s="196">
        <v>50</v>
      </c>
      <c r="D98" s="7" t="s">
        <v>255</v>
      </c>
    </row>
    <row r="99" spans="1:4" ht="12.75">
      <c r="A99" s="264"/>
      <c r="B99" s="4" t="s">
        <v>1575</v>
      </c>
      <c r="C99" s="196">
        <v>20</v>
      </c>
      <c r="D99" s="7" t="s">
        <v>255</v>
      </c>
    </row>
    <row r="100" spans="1:4" ht="12.75">
      <c r="A100" s="264"/>
      <c r="B100" s="4" t="s">
        <v>1576</v>
      </c>
      <c r="C100" s="196">
        <v>180</v>
      </c>
      <c r="D100" s="7" t="s">
        <v>255</v>
      </c>
    </row>
    <row r="101" spans="1:4" ht="12.75">
      <c r="A101" s="264"/>
      <c r="B101" s="52" t="s">
        <v>1577</v>
      </c>
      <c r="C101" s="196">
        <v>376</v>
      </c>
      <c r="D101" s="7" t="s">
        <v>1443</v>
      </c>
    </row>
    <row r="102" spans="1:4" ht="12.75">
      <c r="A102" s="264"/>
      <c r="B102" s="4" t="s">
        <v>1578</v>
      </c>
      <c r="C102" s="196">
        <v>380</v>
      </c>
      <c r="D102" s="7" t="s">
        <v>255</v>
      </c>
    </row>
    <row r="103" spans="1:4" ht="12.75">
      <c r="A103" s="264"/>
      <c r="B103" s="4" t="s">
        <v>1626</v>
      </c>
      <c r="C103" s="82">
        <v>120</v>
      </c>
      <c r="D103" s="7" t="s">
        <v>255</v>
      </c>
    </row>
    <row r="104" spans="1:4" ht="12.75">
      <c r="A104" s="264"/>
      <c r="B104" s="4" t="s">
        <v>1579</v>
      </c>
      <c r="C104" s="196">
        <v>200</v>
      </c>
      <c r="D104" s="7" t="s">
        <v>255</v>
      </c>
    </row>
    <row r="105" spans="1:4" ht="12.75">
      <c r="A105" s="264"/>
      <c r="B105" s="4" t="s">
        <v>1580</v>
      </c>
      <c r="C105" s="196">
        <v>130</v>
      </c>
      <c r="D105" s="7" t="s">
        <v>255</v>
      </c>
    </row>
    <row r="106" spans="1:4" ht="12.75">
      <c r="A106" s="264"/>
      <c r="B106" s="4" t="s">
        <v>1581</v>
      </c>
      <c r="C106" s="196">
        <v>210</v>
      </c>
      <c r="D106" s="7" t="s">
        <v>255</v>
      </c>
    </row>
    <row r="107" spans="1:4" ht="12.75">
      <c r="A107" s="264"/>
      <c r="B107" s="4" t="s">
        <v>1582</v>
      </c>
      <c r="C107" s="196">
        <v>120</v>
      </c>
      <c r="D107" s="7" t="s">
        <v>255</v>
      </c>
    </row>
    <row r="108" spans="1:4" ht="12.75">
      <c r="A108" s="264"/>
      <c r="B108" s="4" t="s">
        <v>1583</v>
      </c>
      <c r="C108" s="196">
        <v>12</v>
      </c>
      <c r="D108" s="7" t="s">
        <v>1443</v>
      </c>
    </row>
    <row r="109" spans="1:4" ht="12.75">
      <c r="A109" s="264"/>
      <c r="B109" s="4" t="s">
        <v>1584</v>
      </c>
      <c r="C109" s="196">
        <v>120</v>
      </c>
      <c r="D109" s="7" t="s">
        <v>255</v>
      </c>
    </row>
    <row r="110" spans="1:4" ht="12.75">
      <c r="A110" s="264"/>
      <c r="B110" s="4" t="s">
        <v>1585</v>
      </c>
      <c r="C110" s="196">
        <v>240</v>
      </c>
      <c r="D110" s="7" t="s">
        <v>255</v>
      </c>
    </row>
    <row r="111" spans="1:4" ht="12.75">
      <c r="A111" s="264"/>
      <c r="B111" s="4" t="s">
        <v>1586</v>
      </c>
      <c r="C111" s="196">
        <v>410</v>
      </c>
      <c r="D111" s="7" t="s">
        <v>255</v>
      </c>
    </row>
    <row r="112" spans="1:4" ht="12.75">
      <c r="A112" s="264"/>
      <c r="B112" s="4" t="s">
        <v>208</v>
      </c>
      <c r="C112" s="196">
        <v>50</v>
      </c>
      <c r="D112" s="7" t="s">
        <v>255</v>
      </c>
    </row>
    <row r="113" spans="1:4" ht="12.75">
      <c r="A113" s="264"/>
      <c r="B113" s="4" t="s">
        <v>1587</v>
      </c>
      <c r="C113" s="196">
        <v>200</v>
      </c>
      <c r="D113" s="7" t="s">
        <v>1443</v>
      </c>
    </row>
    <row r="114" spans="1:4" ht="12.75">
      <c r="A114" s="264"/>
      <c r="B114" s="4" t="s">
        <v>209</v>
      </c>
      <c r="C114" s="196">
        <v>160</v>
      </c>
      <c r="D114" s="7" t="s">
        <v>255</v>
      </c>
    </row>
    <row r="115" spans="1:4" ht="12.75">
      <c r="A115" s="264"/>
      <c r="B115" s="4" t="s">
        <v>1588</v>
      </c>
      <c r="C115" s="196">
        <v>120</v>
      </c>
      <c r="D115" s="7" t="s">
        <v>255</v>
      </c>
    </row>
    <row r="116" spans="1:4" ht="12.75">
      <c r="A116" s="264"/>
      <c r="B116" s="4" t="s">
        <v>1589</v>
      </c>
      <c r="C116" s="196">
        <f>125*2</f>
        <v>250</v>
      </c>
      <c r="D116" s="7" t="s">
        <v>1443</v>
      </c>
    </row>
    <row r="117" spans="1:4" ht="12.75">
      <c r="A117" s="264"/>
      <c r="B117" s="25" t="s">
        <v>1101</v>
      </c>
      <c r="C117" s="87">
        <f>SUM(C90:C116)</f>
        <v>5450</v>
      </c>
      <c r="D117" s="192"/>
    </row>
    <row r="118" spans="1:4" ht="12.75">
      <c r="A118" s="257" t="s">
        <v>275</v>
      </c>
      <c r="B118" s="4" t="s">
        <v>1621</v>
      </c>
      <c r="C118" s="196">
        <v>140</v>
      </c>
      <c r="D118" s="45" t="s">
        <v>1443</v>
      </c>
    </row>
    <row r="119" spans="1:4" ht="12.75">
      <c r="A119" s="257"/>
      <c r="B119" s="4" t="s">
        <v>1591</v>
      </c>
      <c r="C119" s="196">
        <v>200</v>
      </c>
      <c r="D119" s="45" t="s">
        <v>255</v>
      </c>
    </row>
    <row r="120" spans="1:4" ht="12.75">
      <c r="A120" s="257"/>
      <c r="B120" s="4" t="s">
        <v>1592</v>
      </c>
      <c r="C120" s="196">
        <v>150</v>
      </c>
      <c r="D120" s="45" t="s">
        <v>254</v>
      </c>
    </row>
    <row r="121" spans="1:4" ht="12.75" customHeight="1">
      <c r="A121" s="257"/>
      <c r="B121" s="4" t="s">
        <v>1593</v>
      </c>
      <c r="C121" s="196">
        <v>90</v>
      </c>
      <c r="D121" s="45" t="s">
        <v>255</v>
      </c>
    </row>
    <row r="122" spans="1:4" ht="12.75">
      <c r="A122" s="257"/>
      <c r="B122" s="4" t="s">
        <v>210</v>
      </c>
      <c r="C122" s="196">
        <v>70</v>
      </c>
      <c r="D122" s="45" t="s">
        <v>255</v>
      </c>
    </row>
    <row r="123" spans="1:4" ht="12.75">
      <c r="A123" s="257"/>
      <c r="B123" s="4" t="s">
        <v>1594</v>
      </c>
      <c r="C123" s="196">
        <v>40</v>
      </c>
      <c r="D123" s="45" t="s">
        <v>255</v>
      </c>
    </row>
    <row r="124" spans="1:4" ht="12.75">
      <c r="A124" s="257"/>
      <c r="B124" s="4" t="s">
        <v>1595</v>
      </c>
      <c r="C124" s="196">
        <v>30</v>
      </c>
      <c r="D124" s="45" t="s">
        <v>255</v>
      </c>
    </row>
    <row r="125" spans="1:4" ht="12.75">
      <c r="A125" s="257"/>
      <c r="B125" s="4" t="s">
        <v>239</v>
      </c>
      <c r="C125" s="196">
        <v>40</v>
      </c>
      <c r="D125" s="45" t="s">
        <v>255</v>
      </c>
    </row>
    <row r="126" spans="1:4" ht="12.75">
      <c r="A126" s="257"/>
      <c r="B126" s="4" t="s">
        <v>1549</v>
      </c>
      <c r="C126" s="196">
        <v>120</v>
      </c>
      <c r="D126" s="45" t="s">
        <v>1443</v>
      </c>
    </row>
    <row r="127" spans="1:4" ht="12.75">
      <c r="A127" s="257"/>
      <c r="B127" s="4" t="s">
        <v>1596</v>
      </c>
      <c r="C127" s="196">
        <v>105</v>
      </c>
      <c r="D127" s="45" t="s">
        <v>255</v>
      </c>
    </row>
    <row r="128" spans="1:4" ht="12.75">
      <c r="A128" s="257"/>
      <c r="B128" s="4" t="s">
        <v>944</v>
      </c>
      <c r="C128" s="196">
        <v>50</v>
      </c>
      <c r="D128" s="45" t="s">
        <v>255</v>
      </c>
    </row>
    <row r="129" spans="1:4" ht="12.75">
      <c r="A129" s="257"/>
      <c r="B129" s="4" t="s">
        <v>1597</v>
      </c>
      <c r="C129" s="196">
        <v>22</v>
      </c>
      <c r="D129" s="45" t="s">
        <v>255</v>
      </c>
    </row>
    <row r="130" spans="1:4" ht="12.75">
      <c r="A130" s="257"/>
      <c r="B130" s="4" t="s">
        <v>1598</v>
      </c>
      <c r="C130" s="196">
        <v>30</v>
      </c>
      <c r="D130" s="45" t="s">
        <v>254</v>
      </c>
    </row>
    <row r="131" spans="1:4" ht="12.75">
      <c r="A131" s="257"/>
      <c r="B131" s="4" t="s">
        <v>1599</v>
      </c>
      <c r="C131" s="196">
        <v>20</v>
      </c>
      <c r="D131" s="45" t="s">
        <v>255</v>
      </c>
    </row>
    <row r="132" spans="1:4" ht="12.75">
      <c r="A132" s="257"/>
      <c r="B132" s="4" t="s">
        <v>240</v>
      </c>
      <c r="C132" s="196">
        <v>20</v>
      </c>
      <c r="D132" s="45" t="s">
        <v>255</v>
      </c>
    </row>
    <row r="133" spans="1:4" ht="12.75">
      <c r="A133" s="257"/>
      <c r="B133" s="4" t="s">
        <v>1600</v>
      </c>
      <c r="C133" s="196">
        <v>90</v>
      </c>
      <c r="D133" s="45" t="s">
        <v>255</v>
      </c>
    </row>
    <row r="134" spans="1:4" ht="12.75">
      <c r="A134" s="257"/>
      <c r="B134" s="4" t="s">
        <v>1601</v>
      </c>
      <c r="C134" s="196">
        <v>45</v>
      </c>
      <c r="D134" s="45" t="s">
        <v>255</v>
      </c>
    </row>
    <row r="135" spans="1:4" ht="15.75" customHeight="1">
      <c r="A135" s="257"/>
      <c r="B135" s="4" t="s">
        <v>1622</v>
      </c>
      <c r="C135" s="196">
        <v>160</v>
      </c>
      <c r="D135" s="45" t="s">
        <v>255</v>
      </c>
    </row>
    <row r="136" spans="1:4" ht="12.75">
      <c r="A136" s="257"/>
      <c r="B136" s="4" t="s">
        <v>1602</v>
      </c>
      <c r="C136" s="196">
        <v>85</v>
      </c>
      <c r="D136" s="45" t="s">
        <v>255</v>
      </c>
    </row>
    <row r="137" spans="1:4" ht="12.75">
      <c r="A137" s="257"/>
      <c r="B137" s="4" t="s">
        <v>943</v>
      </c>
      <c r="C137" s="196">
        <v>35</v>
      </c>
      <c r="D137" s="45" t="s">
        <v>255</v>
      </c>
    </row>
    <row r="138" spans="1:4" ht="12.75">
      <c r="A138" s="257"/>
      <c r="B138" s="4" t="s">
        <v>1603</v>
      </c>
      <c r="C138" s="196">
        <v>120</v>
      </c>
      <c r="D138" s="45" t="s">
        <v>255</v>
      </c>
    </row>
    <row r="139" spans="1:4" ht="12.75">
      <c r="A139" s="257"/>
      <c r="B139" s="4" t="s">
        <v>1604</v>
      </c>
      <c r="C139" s="196">
        <v>60</v>
      </c>
      <c r="D139" s="45" t="s">
        <v>1443</v>
      </c>
    </row>
    <row r="140" spans="1:4" ht="12.75">
      <c r="A140" s="257"/>
      <c r="B140" s="4" t="s">
        <v>1605</v>
      </c>
      <c r="C140" s="196">
        <v>90</v>
      </c>
      <c r="D140" s="45" t="s">
        <v>255</v>
      </c>
    </row>
    <row r="141" spans="1:4" ht="12.75">
      <c r="A141" s="257"/>
      <c r="B141" s="4" t="s">
        <v>1606</v>
      </c>
      <c r="C141" s="196">
        <v>30</v>
      </c>
      <c r="D141" s="45" t="s">
        <v>1443</v>
      </c>
    </row>
    <row r="142" spans="1:4" ht="12.75">
      <c r="A142" s="257"/>
      <c r="B142" s="4" t="s">
        <v>1607</v>
      </c>
      <c r="C142" s="196">
        <v>40</v>
      </c>
      <c r="D142" s="45" t="s">
        <v>255</v>
      </c>
    </row>
    <row r="143" spans="1:4" ht="12.75">
      <c r="A143" s="257"/>
      <c r="B143" s="4" t="s">
        <v>1608</v>
      </c>
      <c r="C143" s="196">
        <v>100</v>
      </c>
      <c r="D143" s="45" t="s">
        <v>1443</v>
      </c>
    </row>
    <row r="144" spans="1:4" ht="12.75">
      <c r="A144" s="257"/>
      <c r="B144" s="4" t="s">
        <v>244</v>
      </c>
      <c r="C144" s="196">
        <v>50</v>
      </c>
      <c r="D144" s="45" t="s">
        <v>255</v>
      </c>
    </row>
    <row r="145" spans="1:4" ht="12.75">
      <c r="A145" s="257"/>
      <c r="B145" s="4" t="s">
        <v>1609</v>
      </c>
      <c r="C145" s="196">
        <v>150</v>
      </c>
      <c r="D145" s="45" t="s">
        <v>255</v>
      </c>
    </row>
    <row r="146" spans="1:4" ht="12.75">
      <c r="A146" s="257"/>
      <c r="B146" s="4" t="s">
        <v>1610</v>
      </c>
      <c r="C146" s="196">
        <v>300</v>
      </c>
      <c r="D146" s="45" t="s">
        <v>1443</v>
      </c>
    </row>
    <row r="147" spans="1:4" ht="12.75">
      <c r="A147" s="257"/>
      <c r="B147" s="4" t="s">
        <v>1611</v>
      </c>
      <c r="C147" s="196">
        <v>150</v>
      </c>
      <c r="D147" s="45" t="s">
        <v>255</v>
      </c>
    </row>
    <row r="148" spans="1:4" ht="12.75">
      <c r="A148" s="257"/>
      <c r="B148" s="4" t="s">
        <v>1612</v>
      </c>
      <c r="C148" s="196">
        <v>50</v>
      </c>
      <c r="D148" s="45" t="s">
        <v>255</v>
      </c>
    </row>
    <row r="149" spans="1:4" ht="12.75">
      <c r="A149" s="257"/>
      <c r="B149" s="4" t="s">
        <v>241</v>
      </c>
      <c r="C149" s="196">
        <v>50</v>
      </c>
      <c r="D149" s="45" t="s">
        <v>255</v>
      </c>
    </row>
    <row r="150" spans="1:4" ht="12.75">
      <c r="A150" s="257"/>
      <c r="B150" s="4" t="s">
        <v>1627</v>
      </c>
      <c r="C150" s="196">
        <v>50</v>
      </c>
      <c r="D150" s="45" t="s">
        <v>255</v>
      </c>
    </row>
    <row r="151" spans="1:4" ht="12.75">
      <c r="A151" s="257"/>
      <c r="B151" s="4" t="s">
        <v>242</v>
      </c>
      <c r="C151" s="196">
        <v>40</v>
      </c>
      <c r="D151" s="45" t="s">
        <v>255</v>
      </c>
    </row>
    <row r="152" spans="1:4" ht="12.75">
      <c r="A152" s="257"/>
      <c r="B152" s="4" t="s">
        <v>1628</v>
      </c>
      <c r="C152" s="196">
        <v>150</v>
      </c>
      <c r="D152" s="45" t="s">
        <v>255</v>
      </c>
    </row>
    <row r="153" spans="1:4" ht="12.75">
      <c r="A153" s="257"/>
      <c r="B153" s="4" t="s">
        <v>243</v>
      </c>
      <c r="C153" s="196">
        <v>25</v>
      </c>
      <c r="D153" s="45" t="s">
        <v>255</v>
      </c>
    </row>
    <row r="154" spans="1:4" ht="12.75">
      <c r="A154" s="257"/>
      <c r="B154" s="4" t="s">
        <v>1613</v>
      </c>
      <c r="C154" s="196">
        <v>180</v>
      </c>
      <c r="D154" s="45" t="s">
        <v>255</v>
      </c>
    </row>
    <row r="155" spans="1:4" ht="12.75">
      <c r="A155" s="257"/>
      <c r="B155" s="4" t="s">
        <v>1614</v>
      </c>
      <c r="C155" s="196">
        <v>250</v>
      </c>
      <c r="D155" s="45" t="s">
        <v>255</v>
      </c>
    </row>
    <row r="156" spans="1:4" ht="12.75">
      <c r="A156" s="257"/>
      <c r="B156" s="4" t="s">
        <v>1625</v>
      </c>
      <c r="C156" s="196">
        <v>50</v>
      </c>
      <c r="D156" s="45" t="s">
        <v>254</v>
      </c>
    </row>
    <row r="157" spans="1:4" ht="12.75">
      <c r="A157" s="257"/>
      <c r="B157" s="4" t="s">
        <v>1615</v>
      </c>
      <c r="C157" s="196">
        <v>150</v>
      </c>
      <c r="D157" s="45" t="s">
        <v>255</v>
      </c>
    </row>
    <row r="158" spans="1:4" ht="12.75">
      <c r="A158" s="257"/>
      <c r="B158" s="4" t="s">
        <v>1616</v>
      </c>
      <c r="C158" s="196">
        <v>232</v>
      </c>
      <c r="D158" s="45" t="s">
        <v>255</v>
      </c>
    </row>
    <row r="159" spans="1:4" ht="12.75">
      <c r="A159" s="257"/>
      <c r="B159" s="4" t="s">
        <v>1617</v>
      </c>
      <c r="C159" s="196">
        <v>296</v>
      </c>
      <c r="D159" s="45" t="s">
        <v>1443</v>
      </c>
    </row>
    <row r="160" spans="1:4" ht="12.75">
      <c r="A160" s="257"/>
      <c r="B160" s="4" t="s">
        <v>1618</v>
      </c>
      <c r="C160" s="196">
        <v>270</v>
      </c>
      <c r="D160" s="45" t="s">
        <v>1443</v>
      </c>
    </row>
    <row r="161" spans="1:4" ht="12.75">
      <c r="A161" s="257"/>
      <c r="B161" s="6" t="s">
        <v>1629</v>
      </c>
      <c r="C161" s="196">
        <v>200</v>
      </c>
      <c r="D161" s="45" t="s">
        <v>255</v>
      </c>
    </row>
    <row r="162" spans="1:4" ht="12.75">
      <c r="A162" s="257"/>
      <c r="B162" s="6" t="s">
        <v>1630</v>
      </c>
      <c r="C162" s="196">
        <v>115</v>
      </c>
      <c r="D162" s="45" t="s">
        <v>255</v>
      </c>
    </row>
    <row r="163" spans="1:4" ht="12.75">
      <c r="A163" s="257"/>
      <c r="B163" s="4" t="s">
        <v>1619</v>
      </c>
      <c r="C163" s="196">
        <v>270</v>
      </c>
      <c r="D163" s="45" t="s">
        <v>254</v>
      </c>
    </row>
    <row r="164" spans="1:4" ht="12.75">
      <c r="A164" s="257"/>
      <c r="B164" s="52" t="s">
        <v>1623</v>
      </c>
      <c r="C164" s="196">
        <v>200</v>
      </c>
      <c r="D164" s="45" t="s">
        <v>1443</v>
      </c>
    </row>
    <row r="165" spans="1:4" ht="12.75">
      <c r="A165" s="257"/>
      <c r="B165" s="4" t="s">
        <v>1620</v>
      </c>
      <c r="C165" s="196">
        <v>30</v>
      </c>
      <c r="D165" s="45" t="s">
        <v>1443</v>
      </c>
    </row>
    <row r="166" spans="1:4" ht="12.75">
      <c r="A166" s="257"/>
      <c r="B166" s="4" t="s">
        <v>245</v>
      </c>
      <c r="C166" s="196">
        <v>30</v>
      </c>
      <c r="D166" s="45" t="s">
        <v>255</v>
      </c>
    </row>
    <row r="167" spans="1:4" ht="12.75">
      <c r="A167" s="257"/>
      <c r="B167" s="25" t="s">
        <v>1101</v>
      </c>
      <c r="C167" s="87">
        <f>SUM(C118:C166)</f>
        <v>5270</v>
      </c>
      <c r="D167" s="37"/>
    </row>
    <row r="168" spans="1:4" ht="12.75">
      <c r="A168" s="268" t="s">
        <v>260</v>
      </c>
      <c r="B168" s="4" t="s">
        <v>482</v>
      </c>
      <c r="C168" s="82">
        <v>170</v>
      </c>
      <c r="D168" s="45" t="s">
        <v>255</v>
      </c>
    </row>
    <row r="169" spans="1:4" ht="12.75">
      <c r="A169" s="268"/>
      <c r="B169" s="4" t="s">
        <v>1131</v>
      </c>
      <c r="C169" s="82">
        <v>20</v>
      </c>
      <c r="D169" s="45" t="s">
        <v>255</v>
      </c>
    </row>
    <row r="170" spans="1:4" ht="12.75">
      <c r="A170" s="268"/>
      <c r="B170" s="4" t="s">
        <v>1132</v>
      </c>
      <c r="C170" s="82">
        <v>65</v>
      </c>
      <c r="D170" s="45" t="s">
        <v>1443</v>
      </c>
    </row>
    <row r="171" spans="1:4" ht="12.75">
      <c r="A171" s="268"/>
      <c r="B171" s="4" t="s">
        <v>1133</v>
      </c>
      <c r="C171" s="82">
        <v>100</v>
      </c>
      <c r="D171" s="45" t="s">
        <v>1443</v>
      </c>
    </row>
    <row r="172" spans="1:4" ht="12.75">
      <c r="A172" s="268"/>
      <c r="B172" s="4" t="s">
        <v>481</v>
      </c>
      <c r="C172" s="82">
        <v>30</v>
      </c>
      <c r="D172" s="45" t="s">
        <v>255</v>
      </c>
    </row>
    <row r="173" spans="1:4" ht="12.75">
      <c r="A173" s="268"/>
      <c r="B173" s="4" t="s">
        <v>1655</v>
      </c>
      <c r="C173" s="82">
        <v>300</v>
      </c>
      <c r="D173" s="45" t="s">
        <v>1443</v>
      </c>
    </row>
    <row r="174" spans="1:4" ht="12.75">
      <c r="A174" s="268"/>
      <c r="B174" s="4" t="s">
        <v>628</v>
      </c>
      <c r="C174" s="82">
        <v>190</v>
      </c>
      <c r="D174" s="45" t="s">
        <v>255</v>
      </c>
    </row>
    <row r="175" spans="1:4" ht="12.75">
      <c r="A175" s="268"/>
      <c r="B175" s="4" t="s">
        <v>252</v>
      </c>
      <c r="C175" s="82">
        <v>90</v>
      </c>
      <c r="D175" s="45" t="s">
        <v>255</v>
      </c>
    </row>
    <row r="176" spans="1:4" ht="12.75">
      <c r="A176" s="268"/>
      <c r="B176" s="4" t="s">
        <v>1656</v>
      </c>
      <c r="C176" s="82">
        <v>250</v>
      </c>
      <c r="D176" s="45" t="s">
        <v>1443</v>
      </c>
    </row>
    <row r="177" spans="1:4" ht="26.25">
      <c r="A177" s="268"/>
      <c r="B177" s="4" t="s">
        <v>1550</v>
      </c>
      <c r="C177" s="82">
        <v>200</v>
      </c>
      <c r="D177" s="45" t="s">
        <v>1443</v>
      </c>
    </row>
    <row r="178" spans="1:4" ht="12.75">
      <c r="A178" s="268"/>
      <c r="B178" s="4" t="s">
        <v>246</v>
      </c>
      <c r="C178" s="82">
        <v>350</v>
      </c>
      <c r="D178" s="45" t="s">
        <v>255</v>
      </c>
    </row>
    <row r="179" spans="1:4" ht="12.75">
      <c r="A179" s="268"/>
      <c r="B179" s="4" t="s">
        <v>1551</v>
      </c>
      <c r="C179" s="82">
        <v>100</v>
      </c>
      <c r="D179" s="45" t="s">
        <v>1443</v>
      </c>
    </row>
    <row r="180" spans="1:4" ht="12.75">
      <c r="A180" s="268"/>
      <c r="B180" s="4" t="s">
        <v>1657</v>
      </c>
      <c r="C180" s="82">
        <v>60</v>
      </c>
      <c r="D180" s="45" t="s">
        <v>1443</v>
      </c>
    </row>
    <row r="181" spans="1:4" ht="12.75">
      <c r="A181" s="268"/>
      <c r="B181" s="4" t="s">
        <v>1658</v>
      </c>
      <c r="C181" s="82">
        <v>45</v>
      </c>
      <c r="D181" s="45" t="s">
        <v>255</v>
      </c>
    </row>
    <row r="182" spans="1:4" ht="12.75">
      <c r="A182" s="268"/>
      <c r="B182" s="4" t="s">
        <v>1659</v>
      </c>
      <c r="C182" s="82">
        <v>195</v>
      </c>
      <c r="D182" s="45" t="s">
        <v>1443</v>
      </c>
    </row>
    <row r="183" spans="1:4" ht="26.25">
      <c r="A183" s="268"/>
      <c r="B183" s="4" t="s">
        <v>1552</v>
      </c>
      <c r="C183" s="82">
        <v>100</v>
      </c>
      <c r="D183" s="45" t="s">
        <v>1443</v>
      </c>
    </row>
    <row r="184" spans="1:4" ht="12.75">
      <c r="A184" s="268"/>
      <c r="B184" s="4" t="s">
        <v>630</v>
      </c>
      <c r="C184" s="82">
        <v>60</v>
      </c>
      <c r="D184" s="45" t="s">
        <v>255</v>
      </c>
    </row>
    <row r="185" spans="1:4" ht="12.75">
      <c r="A185" s="268"/>
      <c r="B185" s="4" t="s">
        <v>1660</v>
      </c>
      <c r="C185" s="82">
        <v>45</v>
      </c>
      <c r="D185" s="45" t="s">
        <v>1443</v>
      </c>
    </row>
    <row r="186" spans="1:4" ht="12.75">
      <c r="A186" s="268"/>
      <c r="B186" s="4" t="s">
        <v>1553</v>
      </c>
      <c r="C186" s="82">
        <v>150</v>
      </c>
      <c r="D186" s="45" t="s">
        <v>1443</v>
      </c>
    </row>
    <row r="187" spans="1:4" ht="12.75">
      <c r="A187" s="268"/>
      <c r="B187" s="4" t="s">
        <v>629</v>
      </c>
      <c r="C187" s="82">
        <v>90</v>
      </c>
      <c r="D187" s="45" t="s">
        <v>255</v>
      </c>
    </row>
    <row r="188" spans="1:4" ht="12.75">
      <c r="A188" s="268"/>
      <c r="B188" s="4" t="s">
        <v>1683</v>
      </c>
      <c r="C188" s="82">
        <v>410</v>
      </c>
      <c r="D188" s="45" t="s">
        <v>1443</v>
      </c>
    </row>
    <row r="189" spans="1:4" ht="12.75">
      <c r="A189" s="268"/>
      <c r="B189" s="4" t="s">
        <v>1661</v>
      </c>
      <c r="C189" s="82">
        <v>650</v>
      </c>
      <c r="D189" s="45" t="s">
        <v>1443</v>
      </c>
    </row>
    <row r="190" spans="1:4" ht="12.75">
      <c r="A190" s="268"/>
      <c r="B190" s="4" t="s">
        <v>1662</v>
      </c>
      <c r="C190" s="82">
        <v>530</v>
      </c>
      <c r="D190" s="45" t="s">
        <v>1443</v>
      </c>
    </row>
    <row r="191" spans="1:4" ht="12.75">
      <c r="A191" s="268"/>
      <c r="B191" s="4" t="s">
        <v>1134</v>
      </c>
      <c r="C191" s="82">
        <v>60</v>
      </c>
      <c r="D191" s="45" t="s">
        <v>255</v>
      </c>
    </row>
    <row r="192" spans="1:4" ht="12.75">
      <c r="A192" s="268"/>
      <c r="B192" s="4" t="s">
        <v>1663</v>
      </c>
      <c r="C192" s="82">
        <v>170</v>
      </c>
      <c r="D192" s="45" t="s">
        <v>1443</v>
      </c>
    </row>
    <row r="193" spans="1:4" ht="12.75">
      <c r="A193" s="268"/>
      <c r="B193" s="44" t="s">
        <v>1101</v>
      </c>
      <c r="C193" s="80">
        <f>SUM(C168:C192)</f>
        <v>4430</v>
      </c>
      <c r="D193" s="37"/>
    </row>
    <row r="194" spans="1:4" ht="12.75">
      <c r="A194" s="264" t="s">
        <v>1554</v>
      </c>
      <c r="B194" s="4" t="s">
        <v>1040</v>
      </c>
      <c r="C194" s="82">
        <v>20</v>
      </c>
      <c r="D194" s="45" t="s">
        <v>149</v>
      </c>
    </row>
    <row r="195" spans="1:4" ht="12.75">
      <c r="A195" s="264"/>
      <c r="B195" s="4" t="s">
        <v>1639</v>
      </c>
      <c r="C195" s="82">
        <v>206</v>
      </c>
      <c r="D195" s="45" t="s">
        <v>149</v>
      </c>
    </row>
    <row r="196" spans="1:4" ht="12.75">
      <c r="A196" s="264"/>
      <c r="B196" s="4" t="s">
        <v>1041</v>
      </c>
      <c r="C196" s="82">
        <v>24</v>
      </c>
      <c r="D196" s="45" t="s">
        <v>149</v>
      </c>
    </row>
    <row r="197" spans="1:4" ht="12.75">
      <c r="A197" s="264"/>
      <c r="B197" s="4" t="s">
        <v>1042</v>
      </c>
      <c r="C197" s="82">
        <v>32</v>
      </c>
      <c r="D197" s="45" t="s">
        <v>149</v>
      </c>
    </row>
    <row r="198" spans="1:4" ht="12.75">
      <c r="A198" s="264"/>
      <c r="B198" s="4" t="s">
        <v>1711</v>
      </c>
      <c r="C198" s="82">
        <v>12</v>
      </c>
      <c r="D198" s="45" t="s">
        <v>149</v>
      </c>
    </row>
    <row r="199" spans="1:4" ht="12.75">
      <c r="A199" s="264"/>
      <c r="B199" s="4" t="s">
        <v>1043</v>
      </c>
      <c r="C199" s="82">
        <v>14</v>
      </c>
      <c r="D199" s="45" t="s">
        <v>149</v>
      </c>
    </row>
    <row r="200" spans="1:4" ht="12.75">
      <c r="A200" s="264"/>
      <c r="B200" s="4" t="s">
        <v>1044</v>
      </c>
      <c r="C200" s="82">
        <v>6</v>
      </c>
      <c r="D200" s="45" t="s">
        <v>149</v>
      </c>
    </row>
    <row r="201" spans="1:4" ht="12.75">
      <c r="A201" s="264"/>
      <c r="B201" s="4" t="s">
        <v>1712</v>
      </c>
      <c r="C201" s="82">
        <v>12</v>
      </c>
      <c r="D201" s="45" t="s">
        <v>149</v>
      </c>
    </row>
    <row r="202" spans="1:4" ht="12.75">
      <c r="A202" s="264"/>
      <c r="B202" s="4" t="s">
        <v>1713</v>
      </c>
      <c r="C202" s="83">
        <v>100</v>
      </c>
      <c r="D202" s="45" t="s">
        <v>149</v>
      </c>
    </row>
    <row r="203" spans="1:4" ht="12.75">
      <c r="A203" s="264"/>
      <c r="B203" s="4" t="s">
        <v>1714</v>
      </c>
      <c r="C203" s="83">
        <v>53</v>
      </c>
      <c r="D203" s="45" t="s">
        <v>149</v>
      </c>
    </row>
    <row r="204" spans="1:4" ht="12.75">
      <c r="A204" s="264"/>
      <c r="B204" s="4" t="s">
        <v>1045</v>
      </c>
      <c r="C204" s="83">
        <v>14</v>
      </c>
      <c r="D204" s="45" t="s">
        <v>149</v>
      </c>
    </row>
    <row r="205" spans="1:4" ht="12.75">
      <c r="A205" s="264"/>
      <c r="B205" s="4" t="s">
        <v>1046</v>
      </c>
      <c r="C205" s="83">
        <v>6</v>
      </c>
      <c r="D205" s="45" t="s">
        <v>149</v>
      </c>
    </row>
    <row r="206" spans="1:4" ht="12.75">
      <c r="A206" s="264"/>
      <c r="B206" s="4" t="s">
        <v>1047</v>
      </c>
      <c r="C206" s="83">
        <v>18</v>
      </c>
      <c r="D206" s="45" t="s">
        <v>149</v>
      </c>
    </row>
    <row r="207" spans="1:4" ht="12.75">
      <c r="A207" s="264"/>
      <c r="B207" s="4" t="s">
        <v>1048</v>
      </c>
      <c r="C207" s="83">
        <v>12</v>
      </c>
      <c r="D207" s="45" t="s">
        <v>149</v>
      </c>
    </row>
    <row r="208" spans="1:4" ht="12.75">
      <c r="A208" s="264"/>
      <c r="B208" s="4" t="s">
        <v>1330</v>
      </c>
      <c r="C208" s="83">
        <v>20</v>
      </c>
      <c r="D208" s="45" t="s">
        <v>149</v>
      </c>
    </row>
    <row r="209" spans="1:4" ht="12.75">
      <c r="A209" s="264"/>
      <c r="B209" s="4" t="s">
        <v>1715</v>
      </c>
      <c r="C209" s="83">
        <v>60</v>
      </c>
      <c r="D209" s="45" t="s">
        <v>149</v>
      </c>
    </row>
    <row r="210" spans="1:4" ht="12.75">
      <c r="A210" s="264"/>
      <c r="B210" s="4" t="s">
        <v>1331</v>
      </c>
      <c r="C210" s="83">
        <v>12</v>
      </c>
      <c r="D210" s="45" t="s">
        <v>149</v>
      </c>
    </row>
    <row r="211" spans="1:4" ht="12.75">
      <c r="A211" s="264"/>
      <c r="B211" s="4" t="s">
        <v>1332</v>
      </c>
      <c r="C211" s="83">
        <v>8</v>
      </c>
      <c r="D211" s="45" t="s">
        <v>149</v>
      </c>
    </row>
    <row r="212" spans="1:4" ht="12.75">
      <c r="A212" s="264"/>
      <c r="B212" s="4" t="s">
        <v>1716</v>
      </c>
      <c r="C212" s="83">
        <v>60</v>
      </c>
      <c r="D212" s="45" t="s">
        <v>149</v>
      </c>
    </row>
    <row r="213" spans="1:4" ht="12.75">
      <c r="A213" s="264"/>
      <c r="B213" s="4" t="s">
        <v>1333</v>
      </c>
      <c r="C213" s="83">
        <v>6</v>
      </c>
      <c r="D213" s="45" t="s">
        <v>149</v>
      </c>
    </row>
    <row r="214" spans="1:4" ht="12.75">
      <c r="A214" s="264"/>
      <c r="B214" s="4" t="s">
        <v>1717</v>
      </c>
      <c r="C214" s="83">
        <v>24</v>
      </c>
      <c r="D214" s="45" t="s">
        <v>149</v>
      </c>
    </row>
    <row r="215" spans="1:4" ht="12.75">
      <c r="A215" s="264"/>
      <c r="B215" s="4" t="s">
        <v>1718</v>
      </c>
      <c r="C215" s="83">
        <v>23</v>
      </c>
      <c r="D215" s="45" t="s">
        <v>149</v>
      </c>
    </row>
    <row r="216" spans="1:4" ht="12.75">
      <c r="A216" s="264"/>
      <c r="B216" s="4" t="s">
        <v>1719</v>
      </c>
      <c r="C216" s="83">
        <v>215</v>
      </c>
      <c r="D216" s="45" t="s">
        <v>149</v>
      </c>
    </row>
    <row r="217" spans="1:4" ht="12.75">
      <c r="A217" s="264"/>
      <c r="B217" s="25" t="s">
        <v>1720</v>
      </c>
      <c r="C217" s="83">
        <v>6</v>
      </c>
      <c r="D217" s="45" t="s">
        <v>149</v>
      </c>
    </row>
    <row r="218" spans="1:4" ht="12.75">
      <c r="A218" s="264"/>
      <c r="B218" s="4" t="s">
        <v>1721</v>
      </c>
      <c r="C218" s="83">
        <v>19</v>
      </c>
      <c r="D218" s="45" t="s">
        <v>149</v>
      </c>
    </row>
    <row r="219" spans="1:4" ht="12.75">
      <c r="A219" s="264"/>
      <c r="B219" s="4" t="s">
        <v>1334</v>
      </c>
      <c r="C219" s="83">
        <v>8</v>
      </c>
      <c r="D219" s="45" t="s">
        <v>149</v>
      </c>
    </row>
    <row r="220" spans="1:4" ht="12.75">
      <c r="A220" s="264"/>
      <c r="B220" s="4" t="s">
        <v>1335</v>
      </c>
      <c r="C220" s="83">
        <v>6</v>
      </c>
      <c r="D220" s="45" t="s">
        <v>149</v>
      </c>
    </row>
    <row r="221" spans="1:4" ht="12.75">
      <c r="A221" s="264"/>
      <c r="B221" s="4" t="s">
        <v>1722</v>
      </c>
      <c r="C221" s="83">
        <v>6</v>
      </c>
      <c r="D221" s="45" t="s">
        <v>149</v>
      </c>
    </row>
    <row r="222" spans="1:4" ht="12.75">
      <c r="A222" s="264"/>
      <c r="B222" s="25" t="s">
        <v>1723</v>
      </c>
      <c r="C222" s="83">
        <v>12</v>
      </c>
      <c r="D222" s="45" t="s">
        <v>149</v>
      </c>
    </row>
    <row r="223" spans="1:4" ht="12.75">
      <c r="A223" s="264"/>
      <c r="B223" s="4" t="s">
        <v>1341</v>
      </c>
      <c r="C223" s="83">
        <v>6</v>
      </c>
      <c r="D223" s="45" t="s">
        <v>149</v>
      </c>
    </row>
    <row r="224" spans="1:4" ht="12.75">
      <c r="A224" s="264"/>
      <c r="B224" s="4" t="s">
        <v>1724</v>
      </c>
      <c r="C224" s="82">
        <v>12</v>
      </c>
      <c r="D224" s="45" t="s">
        <v>149</v>
      </c>
    </row>
    <row r="225" spans="1:4" ht="12.75">
      <c r="A225" s="264"/>
      <c r="B225" s="4" t="s">
        <v>1725</v>
      </c>
      <c r="C225" s="82">
        <v>36</v>
      </c>
      <c r="D225" s="45" t="s">
        <v>149</v>
      </c>
    </row>
    <row r="226" spans="1:4" ht="12.75">
      <c r="A226" s="264"/>
      <c r="B226" s="25" t="s">
        <v>1726</v>
      </c>
      <c r="C226" s="82">
        <v>6</v>
      </c>
      <c r="D226" s="45" t="s">
        <v>149</v>
      </c>
    </row>
    <row r="227" spans="1:4" ht="12.75">
      <c r="A227" s="264"/>
      <c r="B227" s="51" t="s">
        <v>1101</v>
      </c>
      <c r="C227" s="85">
        <f>SUM(C194:C226)</f>
        <v>1074</v>
      </c>
      <c r="D227" s="37"/>
    </row>
    <row r="228" spans="1:4" ht="12.75">
      <c r="A228" s="264" t="s">
        <v>1555</v>
      </c>
      <c r="B228" s="4" t="s">
        <v>1058</v>
      </c>
      <c r="C228" s="224">
        <v>18</v>
      </c>
      <c r="D228" s="45" t="s">
        <v>149</v>
      </c>
    </row>
    <row r="229" spans="1:4" ht="12.75">
      <c r="A229" s="264"/>
      <c r="B229" s="4" t="s">
        <v>1059</v>
      </c>
      <c r="C229" s="224">
        <v>6</v>
      </c>
      <c r="D229" s="45" t="s">
        <v>149</v>
      </c>
    </row>
    <row r="230" spans="1:4" ht="12.75">
      <c r="A230" s="264"/>
      <c r="B230" s="4" t="s">
        <v>1060</v>
      </c>
      <c r="C230" s="224">
        <v>6</v>
      </c>
      <c r="D230" s="45" t="s">
        <v>149</v>
      </c>
    </row>
    <row r="231" spans="1:4" ht="12.75">
      <c r="A231" s="264"/>
      <c r="B231" s="4" t="s">
        <v>1727</v>
      </c>
      <c r="C231" s="224">
        <v>10</v>
      </c>
      <c r="D231" s="45" t="s">
        <v>149</v>
      </c>
    </row>
    <row r="232" spans="1:4" ht="12.75">
      <c r="A232" s="264"/>
      <c r="B232" s="4" t="s">
        <v>1065</v>
      </c>
      <c r="C232" s="224">
        <v>16</v>
      </c>
      <c r="D232" s="45" t="s">
        <v>149</v>
      </c>
    </row>
    <row r="233" spans="1:4" ht="12.75">
      <c r="A233" s="264"/>
      <c r="B233" s="4" t="s">
        <v>1066</v>
      </c>
      <c r="C233" s="224">
        <v>14</v>
      </c>
      <c r="D233" s="45" t="s">
        <v>149</v>
      </c>
    </row>
    <row r="234" spans="1:4" ht="12.75">
      <c r="A234" s="264"/>
      <c r="B234" s="4" t="s">
        <v>1067</v>
      </c>
      <c r="C234" s="224">
        <v>6</v>
      </c>
      <c r="D234" s="45" t="s">
        <v>149</v>
      </c>
    </row>
    <row r="235" spans="1:4" ht="12.75">
      <c r="A235" s="264"/>
      <c r="B235" s="4" t="s">
        <v>1728</v>
      </c>
      <c r="C235" s="224">
        <v>14</v>
      </c>
      <c r="D235" s="45" t="s">
        <v>149</v>
      </c>
    </row>
    <row r="236" spans="1:4" ht="12.75">
      <c r="A236" s="264"/>
      <c r="B236" s="4" t="s">
        <v>1729</v>
      </c>
      <c r="C236" s="224">
        <v>30</v>
      </c>
      <c r="D236" s="45" t="s">
        <v>149</v>
      </c>
    </row>
    <row r="237" spans="1:4" ht="12.75">
      <c r="A237" s="264"/>
      <c r="B237" s="4" t="s">
        <v>1730</v>
      </c>
      <c r="C237" s="224">
        <v>6</v>
      </c>
      <c r="D237" s="45" t="s">
        <v>149</v>
      </c>
    </row>
    <row r="238" spans="1:4" ht="12.75">
      <c r="A238" s="264"/>
      <c r="B238" s="4" t="s">
        <v>1068</v>
      </c>
      <c r="C238" s="224">
        <v>24</v>
      </c>
      <c r="D238" s="45" t="s">
        <v>149</v>
      </c>
    </row>
    <row r="239" spans="1:4" ht="12.75">
      <c r="A239" s="264"/>
      <c r="B239" s="4" t="s">
        <v>1731</v>
      </c>
      <c r="C239" s="224">
        <v>40</v>
      </c>
      <c r="D239" s="45" t="s">
        <v>149</v>
      </c>
    </row>
    <row r="240" spans="1:4" ht="12.75">
      <c r="A240" s="264"/>
      <c r="B240" s="4" t="s">
        <v>1342</v>
      </c>
      <c r="C240" s="224">
        <v>6</v>
      </c>
      <c r="D240" s="45" t="s">
        <v>149</v>
      </c>
    </row>
    <row r="241" spans="1:4" ht="12.75">
      <c r="A241" s="264"/>
      <c r="B241" s="4" t="s">
        <v>1343</v>
      </c>
      <c r="C241" s="224">
        <v>8</v>
      </c>
      <c r="D241" s="45" t="s">
        <v>149</v>
      </c>
    </row>
    <row r="242" spans="1:4" ht="12.75">
      <c r="A242" s="264"/>
      <c r="B242" s="4" t="s">
        <v>1344</v>
      </c>
      <c r="C242" s="224">
        <v>6</v>
      </c>
      <c r="D242" s="45" t="s">
        <v>149</v>
      </c>
    </row>
    <row r="243" spans="1:4" ht="12.75">
      <c r="A243" s="264"/>
      <c r="B243" s="4" t="s">
        <v>1345</v>
      </c>
      <c r="C243" s="224">
        <v>17</v>
      </c>
      <c r="D243" s="45" t="s">
        <v>149</v>
      </c>
    </row>
    <row r="244" spans="1:4" ht="12.75">
      <c r="A244" s="264"/>
      <c r="B244" s="4" t="s">
        <v>1732</v>
      </c>
      <c r="C244" s="224">
        <v>20</v>
      </c>
      <c r="D244" s="45" t="s">
        <v>149</v>
      </c>
    </row>
    <row r="245" spans="1:4" ht="12.75">
      <c r="A245" s="264"/>
      <c r="B245" s="4" t="s">
        <v>1346</v>
      </c>
      <c r="C245" s="224">
        <v>24</v>
      </c>
      <c r="D245" s="45" t="s">
        <v>149</v>
      </c>
    </row>
    <row r="246" spans="1:4" ht="12.75">
      <c r="A246" s="264"/>
      <c r="B246" s="4" t="s">
        <v>1347</v>
      </c>
      <c r="C246" s="224">
        <v>18</v>
      </c>
      <c r="D246" s="45" t="s">
        <v>149</v>
      </c>
    </row>
    <row r="247" spans="1:4" ht="12.75">
      <c r="A247" s="264"/>
      <c r="B247" s="4" t="s">
        <v>1348</v>
      </c>
      <c r="C247" s="224">
        <v>16</v>
      </c>
      <c r="D247" s="45" t="s">
        <v>149</v>
      </c>
    </row>
    <row r="248" spans="1:4" ht="12.75">
      <c r="A248" s="264"/>
      <c r="B248" s="4" t="s">
        <v>1349</v>
      </c>
      <c r="C248" s="224">
        <v>8</v>
      </c>
      <c r="D248" s="45" t="s">
        <v>149</v>
      </c>
    </row>
    <row r="249" spans="1:4" ht="12.75">
      <c r="A249" s="264"/>
      <c r="B249" s="4" t="s">
        <v>1062</v>
      </c>
      <c r="C249" s="224">
        <v>6</v>
      </c>
      <c r="D249" s="45" t="s">
        <v>149</v>
      </c>
    </row>
    <row r="250" spans="1:4" ht="12.75">
      <c r="A250" s="264"/>
      <c r="B250" s="4" t="s">
        <v>1063</v>
      </c>
      <c r="C250" s="224">
        <v>6</v>
      </c>
      <c r="D250" s="45" t="s">
        <v>149</v>
      </c>
    </row>
    <row r="251" spans="1:4" ht="12.75">
      <c r="A251" s="264"/>
      <c r="B251" s="4" t="s">
        <v>1064</v>
      </c>
      <c r="C251" s="224">
        <v>24</v>
      </c>
      <c r="D251" s="45" t="s">
        <v>149</v>
      </c>
    </row>
    <row r="252" spans="1:4" ht="12.75">
      <c r="A252" s="264"/>
      <c r="B252" s="25" t="s">
        <v>1733</v>
      </c>
      <c r="C252" s="225">
        <v>164</v>
      </c>
      <c r="D252" s="45" t="s">
        <v>149</v>
      </c>
    </row>
    <row r="253" spans="1:4" ht="12.75">
      <c r="A253" s="264"/>
      <c r="B253" s="4" t="s">
        <v>1734</v>
      </c>
      <c r="C253" s="224">
        <v>16</v>
      </c>
      <c r="D253" s="45" t="s">
        <v>149</v>
      </c>
    </row>
    <row r="254" spans="1:4" ht="12.75">
      <c r="A254" s="264"/>
      <c r="B254" s="4" t="s">
        <v>1353</v>
      </c>
      <c r="C254" s="224">
        <v>6</v>
      </c>
      <c r="D254" s="45" t="s">
        <v>149</v>
      </c>
    </row>
    <row r="255" spans="1:4" ht="12.75">
      <c r="A255" s="264"/>
      <c r="B255" s="4" t="s">
        <v>1351</v>
      </c>
      <c r="C255" s="224">
        <v>6</v>
      </c>
      <c r="D255" s="45" t="s">
        <v>149</v>
      </c>
    </row>
    <row r="256" spans="1:4" ht="12.75">
      <c r="A256" s="264"/>
      <c r="B256" s="4" t="s">
        <v>1735</v>
      </c>
      <c r="C256" s="224">
        <v>36</v>
      </c>
      <c r="D256" s="45" t="s">
        <v>149</v>
      </c>
    </row>
    <row r="257" spans="1:4" ht="12.75">
      <c r="A257" s="264"/>
      <c r="B257" s="4" t="s">
        <v>1354</v>
      </c>
      <c r="C257" s="196">
        <v>7</v>
      </c>
      <c r="D257" s="45" t="s">
        <v>149</v>
      </c>
    </row>
    <row r="258" spans="1:4" ht="12.75">
      <c r="A258" s="264"/>
      <c r="B258" s="4" t="s">
        <v>1355</v>
      </c>
      <c r="C258" s="196">
        <v>18</v>
      </c>
      <c r="D258" s="45" t="s">
        <v>149</v>
      </c>
    </row>
    <row r="259" spans="1:4" ht="12.75">
      <c r="A259" s="264"/>
      <c r="B259" s="4" t="s">
        <v>1736</v>
      </c>
      <c r="C259" s="196">
        <v>28</v>
      </c>
      <c r="D259" s="45" t="s">
        <v>149</v>
      </c>
    </row>
    <row r="260" spans="1:4" ht="12.75">
      <c r="A260" s="264"/>
      <c r="B260" s="4" t="s">
        <v>1356</v>
      </c>
      <c r="C260" s="196">
        <v>6</v>
      </c>
      <c r="D260" s="45" t="s">
        <v>149</v>
      </c>
    </row>
    <row r="261" spans="1:4" ht="12.75">
      <c r="A261" s="264"/>
      <c r="B261" s="4" t="s">
        <v>1357</v>
      </c>
      <c r="C261" s="196">
        <v>18</v>
      </c>
      <c r="D261" s="45" t="s">
        <v>149</v>
      </c>
    </row>
    <row r="262" spans="1:4" ht="12.75">
      <c r="A262" s="264"/>
      <c r="B262" s="4" t="s">
        <v>1358</v>
      </c>
      <c r="C262" s="196">
        <v>6</v>
      </c>
      <c r="D262" s="45" t="s">
        <v>149</v>
      </c>
    </row>
    <row r="263" spans="1:4" ht="12.75">
      <c r="A263" s="264"/>
      <c r="B263" s="4" t="s">
        <v>1737</v>
      </c>
      <c r="C263" s="224">
        <v>148</v>
      </c>
      <c r="D263" s="45" t="s">
        <v>149</v>
      </c>
    </row>
    <row r="264" spans="1:4" ht="12.75">
      <c r="A264" s="264"/>
      <c r="B264" s="4" t="s">
        <v>1352</v>
      </c>
      <c r="C264" s="224">
        <v>6</v>
      </c>
      <c r="D264" s="45" t="s">
        <v>149</v>
      </c>
    </row>
    <row r="265" spans="1:4" ht="12.75">
      <c r="A265" s="264"/>
      <c r="B265" s="4" t="s">
        <v>1738</v>
      </c>
      <c r="C265" s="196">
        <v>6</v>
      </c>
      <c r="D265" s="45" t="s">
        <v>149</v>
      </c>
    </row>
    <row r="266" spans="1:4" ht="12.75">
      <c r="A266" s="264"/>
      <c r="B266" s="4" t="s">
        <v>1061</v>
      </c>
      <c r="C266" s="224">
        <v>6</v>
      </c>
      <c r="D266" s="45" t="s">
        <v>149</v>
      </c>
    </row>
    <row r="267" spans="1:4" ht="12.75">
      <c r="A267" s="264"/>
      <c r="B267" s="4" t="s">
        <v>1739</v>
      </c>
      <c r="C267" s="196">
        <v>64</v>
      </c>
      <c r="D267" s="45" t="s">
        <v>149</v>
      </c>
    </row>
    <row r="268" spans="1:4" ht="12.75">
      <c r="A268" s="264"/>
      <c r="B268" s="4" t="s">
        <v>1740</v>
      </c>
      <c r="C268" s="196">
        <v>38</v>
      </c>
      <c r="D268" s="45" t="s">
        <v>149</v>
      </c>
    </row>
    <row r="269" spans="1:4" ht="12.75">
      <c r="A269" s="264"/>
      <c r="B269" s="25" t="s">
        <v>1741</v>
      </c>
      <c r="C269" s="226">
        <v>44</v>
      </c>
      <c r="D269" s="45" t="s">
        <v>149</v>
      </c>
    </row>
    <row r="270" spans="1:4" ht="12.75">
      <c r="A270" s="264"/>
      <c r="B270" s="25" t="s">
        <v>1101</v>
      </c>
      <c r="C270" s="87">
        <f>SUM(C228:C269)</f>
        <v>972</v>
      </c>
      <c r="D270" s="53"/>
    </row>
    <row r="271" spans="1:4" ht="12.75">
      <c r="A271" s="264" t="s">
        <v>148</v>
      </c>
      <c r="B271" s="4" t="s">
        <v>1359</v>
      </c>
      <c r="C271" s="196">
        <v>6</v>
      </c>
      <c r="D271" s="45" t="s">
        <v>149</v>
      </c>
    </row>
    <row r="272" spans="1:4" ht="12.75">
      <c r="A272" s="264"/>
      <c r="B272" s="4" t="s">
        <v>1372</v>
      </c>
      <c r="C272" s="224">
        <v>16</v>
      </c>
      <c r="D272" s="45" t="s">
        <v>149</v>
      </c>
    </row>
    <row r="273" spans="1:4" ht="12.75">
      <c r="A273" s="264"/>
      <c r="B273" s="4" t="s">
        <v>1371</v>
      </c>
      <c r="C273" s="224">
        <v>14</v>
      </c>
      <c r="D273" s="45" t="s">
        <v>149</v>
      </c>
    </row>
    <row r="274" spans="1:4" ht="12.75">
      <c r="A274" s="264"/>
      <c r="B274" s="4" t="s">
        <v>1742</v>
      </c>
      <c r="C274" s="196">
        <v>40</v>
      </c>
      <c r="D274" s="45" t="s">
        <v>149</v>
      </c>
    </row>
    <row r="275" spans="1:4" ht="12.75">
      <c r="A275" s="264"/>
      <c r="B275" s="4" t="s">
        <v>1055</v>
      </c>
      <c r="C275" s="196">
        <v>10</v>
      </c>
      <c r="D275" s="45" t="s">
        <v>149</v>
      </c>
    </row>
    <row r="276" spans="1:4" ht="12.75">
      <c r="A276" s="264"/>
      <c r="B276" s="4" t="s">
        <v>1054</v>
      </c>
      <c r="C276" s="196">
        <v>8</v>
      </c>
      <c r="D276" s="45" t="s">
        <v>149</v>
      </c>
    </row>
    <row r="277" spans="1:4" ht="12.75">
      <c r="A277" s="264"/>
      <c r="B277" s="4" t="s">
        <v>1053</v>
      </c>
      <c r="C277" s="196">
        <v>24</v>
      </c>
      <c r="D277" s="45" t="s">
        <v>149</v>
      </c>
    </row>
    <row r="278" spans="1:4" ht="12.75">
      <c r="A278" s="264"/>
      <c r="B278" s="4" t="s">
        <v>1056</v>
      </c>
      <c r="C278" s="224">
        <v>6</v>
      </c>
      <c r="D278" s="45" t="s">
        <v>149</v>
      </c>
    </row>
    <row r="279" spans="1:4" ht="12.75">
      <c r="A279" s="264"/>
      <c r="B279" s="232" t="s">
        <v>1057</v>
      </c>
      <c r="C279" s="224">
        <v>18</v>
      </c>
      <c r="D279" s="45" t="s">
        <v>149</v>
      </c>
    </row>
    <row r="280" spans="1:4" ht="12.75">
      <c r="A280" s="264"/>
      <c r="B280" s="4" t="s">
        <v>1743</v>
      </c>
      <c r="C280" s="196">
        <v>6</v>
      </c>
      <c r="D280" s="45" t="s">
        <v>149</v>
      </c>
    </row>
    <row r="281" spans="1:4" ht="12.75">
      <c r="A281" s="264"/>
      <c r="B281" s="232" t="s">
        <v>1052</v>
      </c>
      <c r="C281" s="229">
        <v>6</v>
      </c>
      <c r="D281" s="45" t="s">
        <v>149</v>
      </c>
    </row>
    <row r="282" spans="1:4" ht="12.75">
      <c r="A282" s="264"/>
      <c r="B282" s="4" t="s">
        <v>1370</v>
      </c>
      <c r="C282" s="224">
        <v>6</v>
      </c>
      <c r="D282" s="45" t="s">
        <v>149</v>
      </c>
    </row>
    <row r="283" spans="1:4" ht="12.75">
      <c r="A283" s="264"/>
      <c r="B283" s="4" t="s">
        <v>1369</v>
      </c>
      <c r="C283" s="224">
        <v>6</v>
      </c>
      <c r="D283" s="45" t="s">
        <v>149</v>
      </c>
    </row>
    <row r="284" spans="1:4" ht="12.75">
      <c r="A284" s="264"/>
      <c r="B284" s="232" t="s">
        <v>1744</v>
      </c>
      <c r="C284" s="229">
        <v>30</v>
      </c>
      <c r="D284" s="45" t="s">
        <v>149</v>
      </c>
    </row>
    <row r="285" spans="1:4" ht="12.75">
      <c r="A285" s="264"/>
      <c r="B285" s="4" t="s">
        <v>1375</v>
      </c>
      <c r="C285" s="196">
        <v>18</v>
      </c>
      <c r="D285" s="45" t="s">
        <v>149</v>
      </c>
    </row>
    <row r="286" spans="1:4" ht="12.75">
      <c r="A286" s="264"/>
      <c r="B286" s="4" t="s">
        <v>1745</v>
      </c>
      <c r="C286" s="196">
        <v>6</v>
      </c>
      <c r="D286" s="45" t="s">
        <v>149</v>
      </c>
    </row>
    <row r="287" spans="1:4" ht="12.75">
      <c r="A287" s="264"/>
      <c r="B287" s="4" t="s">
        <v>1376</v>
      </c>
      <c r="C287" s="196">
        <v>20</v>
      </c>
      <c r="D287" s="45" t="s">
        <v>149</v>
      </c>
    </row>
    <row r="288" spans="1:4" ht="12.75">
      <c r="A288" s="264"/>
      <c r="B288" s="4" t="s">
        <v>1556</v>
      </c>
      <c r="C288" s="196">
        <v>28</v>
      </c>
      <c r="D288" s="45" t="s">
        <v>149</v>
      </c>
    </row>
    <row r="289" spans="1:4" ht="12.75">
      <c r="A289" s="264"/>
      <c r="B289" s="4" t="s">
        <v>1377</v>
      </c>
      <c r="C289" s="196">
        <v>18</v>
      </c>
      <c r="D289" s="45" t="s">
        <v>149</v>
      </c>
    </row>
    <row r="290" spans="1:4" ht="12.75">
      <c r="A290" s="264"/>
      <c r="B290" s="233" t="s">
        <v>1746</v>
      </c>
      <c r="C290" s="230">
        <v>12</v>
      </c>
      <c r="D290" s="45" t="s">
        <v>149</v>
      </c>
    </row>
    <row r="291" spans="1:4" ht="12.75">
      <c r="A291" s="264"/>
      <c r="B291" s="54" t="s">
        <v>1747</v>
      </c>
      <c r="C291" s="231">
        <v>12</v>
      </c>
      <c r="D291" s="45" t="s">
        <v>149</v>
      </c>
    </row>
    <row r="292" spans="1:4" ht="12.75">
      <c r="A292" s="264"/>
      <c r="B292" s="54" t="s">
        <v>1748</v>
      </c>
      <c r="C292" s="231">
        <v>12</v>
      </c>
      <c r="D292" s="45" t="s">
        <v>149</v>
      </c>
    </row>
    <row r="293" spans="1:4" ht="12.75">
      <c r="A293" s="264"/>
      <c r="B293" s="54" t="s">
        <v>1749</v>
      </c>
      <c r="C293" s="231">
        <v>18</v>
      </c>
      <c r="D293" s="45" t="s">
        <v>149</v>
      </c>
    </row>
    <row r="294" spans="1:4" ht="12.75">
      <c r="A294" s="264"/>
      <c r="B294" s="232" t="s">
        <v>1750</v>
      </c>
      <c r="C294" s="229">
        <v>21</v>
      </c>
      <c r="D294" s="45" t="s">
        <v>149</v>
      </c>
    </row>
    <row r="295" spans="1:4" ht="12.75">
      <c r="A295" s="264"/>
      <c r="B295" s="232" t="s">
        <v>1751</v>
      </c>
      <c r="C295" s="229">
        <v>8</v>
      </c>
      <c r="D295" s="45" t="s">
        <v>149</v>
      </c>
    </row>
    <row r="296" spans="1:4" ht="12.75">
      <c r="A296" s="264"/>
      <c r="B296" s="54" t="s">
        <v>1752</v>
      </c>
      <c r="C296" s="231">
        <v>12</v>
      </c>
      <c r="D296" s="45" t="s">
        <v>149</v>
      </c>
    </row>
    <row r="297" spans="1:4" ht="12.75">
      <c r="A297" s="264"/>
      <c r="B297" s="54" t="s">
        <v>1753</v>
      </c>
      <c r="C297" s="231">
        <v>12</v>
      </c>
      <c r="D297" s="45" t="s">
        <v>149</v>
      </c>
    </row>
    <row r="298" spans="1:4" ht="12.75">
      <c r="A298" s="264"/>
      <c r="B298" s="232" t="s">
        <v>1512</v>
      </c>
      <c r="C298" s="229">
        <v>12</v>
      </c>
      <c r="D298" s="45" t="s">
        <v>149</v>
      </c>
    </row>
    <row r="299" spans="1:4" ht="12.75">
      <c r="A299" s="264"/>
      <c r="B299" s="54" t="s">
        <v>1754</v>
      </c>
      <c r="C299" s="231">
        <v>12</v>
      </c>
      <c r="D299" s="45" t="s">
        <v>149</v>
      </c>
    </row>
    <row r="300" spans="1:4" ht="12.75">
      <c r="A300" s="264"/>
      <c r="B300" s="54" t="s">
        <v>1755</v>
      </c>
      <c r="C300" s="231">
        <v>20</v>
      </c>
      <c r="D300" s="45" t="s">
        <v>149</v>
      </c>
    </row>
    <row r="301" spans="1:4" ht="12.75">
      <c r="A301" s="264"/>
      <c r="B301" s="4" t="s">
        <v>1069</v>
      </c>
      <c r="C301" s="224">
        <v>6</v>
      </c>
      <c r="D301" s="45" t="s">
        <v>149</v>
      </c>
    </row>
    <row r="302" spans="1:4" ht="12.75">
      <c r="A302" s="264"/>
      <c r="B302" s="44" t="s">
        <v>1101</v>
      </c>
      <c r="C302" s="85">
        <f>SUM(C271:C301)</f>
        <v>443</v>
      </c>
      <c r="D302" s="37"/>
    </row>
    <row r="303" spans="1:4" ht="12.75">
      <c r="A303" s="264" t="s">
        <v>261</v>
      </c>
      <c r="B303" s="232" t="s">
        <v>1756</v>
      </c>
      <c r="C303" s="224">
        <v>8</v>
      </c>
      <c r="D303" s="45" t="s">
        <v>149</v>
      </c>
    </row>
    <row r="304" spans="1:4" ht="12.75">
      <c r="A304" s="264"/>
      <c r="B304" s="4" t="s">
        <v>1757</v>
      </c>
      <c r="C304" s="224">
        <v>68</v>
      </c>
      <c r="D304" s="45" t="s">
        <v>149</v>
      </c>
    </row>
    <row r="305" spans="1:4" ht="12.75">
      <c r="A305" s="264"/>
      <c r="B305" s="4" t="s">
        <v>1378</v>
      </c>
      <c r="C305" s="224">
        <v>6</v>
      </c>
      <c r="D305" s="45" t="s">
        <v>149</v>
      </c>
    </row>
    <row r="306" spans="1:4" ht="12.75">
      <c r="A306" s="264"/>
      <c r="B306" s="4" t="s">
        <v>1758</v>
      </c>
      <c r="C306" s="224">
        <v>6</v>
      </c>
      <c r="D306" s="45" t="s">
        <v>149</v>
      </c>
    </row>
    <row r="307" spans="1:4" ht="12.75">
      <c r="A307" s="264"/>
      <c r="B307" s="4" t="s">
        <v>1759</v>
      </c>
      <c r="C307" s="224">
        <v>12</v>
      </c>
      <c r="D307" s="45" t="s">
        <v>149</v>
      </c>
    </row>
    <row r="308" spans="1:4" ht="12.75">
      <c r="A308" s="264"/>
      <c r="B308" s="4" t="s">
        <v>1367</v>
      </c>
      <c r="C308" s="224">
        <v>6</v>
      </c>
      <c r="D308" s="45" t="s">
        <v>149</v>
      </c>
    </row>
    <row r="309" spans="1:4" ht="12.75">
      <c r="A309" s="264"/>
      <c r="B309" s="4" t="s">
        <v>1368</v>
      </c>
      <c r="C309" s="224">
        <v>6</v>
      </c>
      <c r="D309" s="45" t="s">
        <v>149</v>
      </c>
    </row>
    <row r="310" spans="1:4" ht="12.75">
      <c r="A310" s="264"/>
      <c r="B310" s="6" t="s">
        <v>1760</v>
      </c>
      <c r="C310" s="224">
        <v>74</v>
      </c>
      <c r="D310" s="45" t="s">
        <v>149</v>
      </c>
    </row>
    <row r="311" spans="1:4" ht="12.75">
      <c r="A311" s="264"/>
      <c r="B311" s="4" t="s">
        <v>1761</v>
      </c>
      <c r="C311" s="224">
        <v>12</v>
      </c>
      <c r="D311" s="45" t="s">
        <v>149</v>
      </c>
    </row>
    <row r="312" spans="1:4" ht="12.75">
      <c r="A312" s="264"/>
      <c r="B312" s="4" t="s">
        <v>1379</v>
      </c>
      <c r="C312" s="224">
        <v>6</v>
      </c>
      <c r="D312" s="45" t="s">
        <v>149</v>
      </c>
    </row>
    <row r="313" spans="1:4" ht="12.75">
      <c r="A313" s="264"/>
      <c r="B313" s="4" t="s">
        <v>1380</v>
      </c>
      <c r="C313" s="224">
        <v>6</v>
      </c>
      <c r="D313" s="45" t="s">
        <v>149</v>
      </c>
    </row>
    <row r="314" spans="1:4" ht="12.75">
      <c r="A314" s="264"/>
      <c r="B314" s="4" t="s">
        <v>1381</v>
      </c>
      <c r="C314" s="224">
        <v>24</v>
      </c>
      <c r="D314" s="45" t="s">
        <v>149</v>
      </c>
    </row>
    <row r="315" spans="1:4" ht="12.75">
      <c r="A315" s="264"/>
      <c r="B315" s="4" t="s">
        <v>1049</v>
      </c>
      <c r="C315" s="224">
        <v>6</v>
      </c>
      <c r="D315" s="45" t="s">
        <v>149</v>
      </c>
    </row>
    <row r="316" spans="1:4" ht="12.75">
      <c r="A316" s="264"/>
      <c r="B316" s="4" t="s">
        <v>1050</v>
      </c>
      <c r="C316" s="224">
        <v>6</v>
      </c>
      <c r="D316" s="45" t="s">
        <v>149</v>
      </c>
    </row>
    <row r="317" spans="1:4" ht="12.75">
      <c r="A317" s="264"/>
      <c r="B317" s="4" t="s">
        <v>1051</v>
      </c>
      <c r="C317" s="224">
        <v>6</v>
      </c>
      <c r="D317" s="45" t="s">
        <v>149</v>
      </c>
    </row>
    <row r="318" spans="1:4" ht="12.75">
      <c r="A318" s="264"/>
      <c r="B318" s="4" t="s">
        <v>1762</v>
      </c>
      <c r="C318" s="224">
        <v>12</v>
      </c>
      <c r="D318" s="45" t="s">
        <v>149</v>
      </c>
    </row>
    <row r="319" spans="1:4" ht="12.75">
      <c r="A319" s="264"/>
      <c r="B319" s="4" t="s">
        <v>1763</v>
      </c>
      <c r="C319" s="224">
        <v>18</v>
      </c>
      <c r="D319" s="45" t="s">
        <v>149</v>
      </c>
    </row>
    <row r="320" spans="1:4" ht="12.75">
      <c r="A320" s="264"/>
      <c r="B320" s="4" t="s">
        <v>1764</v>
      </c>
      <c r="C320" s="224">
        <v>12</v>
      </c>
      <c r="D320" s="45" t="s">
        <v>149</v>
      </c>
    </row>
    <row r="321" spans="1:4" ht="12.75">
      <c r="A321" s="264"/>
      <c r="B321" s="232" t="s">
        <v>1360</v>
      </c>
      <c r="C321" s="224">
        <v>6</v>
      </c>
      <c r="D321" s="45" t="s">
        <v>149</v>
      </c>
    </row>
    <row r="322" spans="1:4" ht="12.75">
      <c r="A322" s="264"/>
      <c r="B322" s="4" t="s">
        <v>1765</v>
      </c>
      <c r="C322" s="224">
        <v>12</v>
      </c>
      <c r="D322" s="45" t="s">
        <v>149</v>
      </c>
    </row>
    <row r="323" spans="1:4" ht="12.75">
      <c r="A323" s="264"/>
      <c r="B323" s="4" t="s">
        <v>1361</v>
      </c>
      <c r="C323" s="224">
        <v>6</v>
      </c>
      <c r="D323" s="45" t="s">
        <v>149</v>
      </c>
    </row>
    <row r="324" spans="1:4" ht="12.75">
      <c r="A324" s="264"/>
      <c r="B324" s="4" t="s">
        <v>1766</v>
      </c>
      <c r="C324" s="224">
        <v>12</v>
      </c>
      <c r="D324" s="45" t="s">
        <v>149</v>
      </c>
    </row>
    <row r="325" spans="1:4" ht="12.75">
      <c r="A325" s="264"/>
      <c r="B325" s="4" t="s">
        <v>1362</v>
      </c>
      <c r="C325" s="224">
        <v>10</v>
      </c>
      <c r="D325" s="45" t="s">
        <v>149</v>
      </c>
    </row>
    <row r="326" spans="1:4" ht="12.75">
      <c r="A326" s="264"/>
      <c r="B326" s="4" t="s">
        <v>1363</v>
      </c>
      <c r="C326" s="224">
        <v>14</v>
      </c>
      <c r="D326" s="45" t="s">
        <v>149</v>
      </c>
    </row>
    <row r="327" spans="1:4" ht="12.75">
      <c r="A327" s="264"/>
      <c r="B327" s="4" t="s">
        <v>1364</v>
      </c>
      <c r="C327" s="224">
        <v>10</v>
      </c>
      <c r="D327" s="45" t="s">
        <v>149</v>
      </c>
    </row>
    <row r="328" spans="1:4" ht="12.75">
      <c r="A328" s="264"/>
      <c r="B328" s="4" t="s">
        <v>1365</v>
      </c>
      <c r="C328" s="224">
        <v>24</v>
      </c>
      <c r="D328" s="45" t="s">
        <v>149</v>
      </c>
    </row>
    <row r="329" spans="1:4" ht="12.75">
      <c r="A329" s="264"/>
      <c r="B329" s="4" t="s">
        <v>1366</v>
      </c>
      <c r="C329" s="224">
        <v>18</v>
      </c>
      <c r="D329" s="45" t="s">
        <v>149</v>
      </c>
    </row>
    <row r="330" spans="1:4" ht="12.75">
      <c r="A330" s="264"/>
      <c r="B330" s="4" t="s">
        <v>1350</v>
      </c>
      <c r="C330" s="224">
        <v>6</v>
      </c>
      <c r="D330" s="45" t="s">
        <v>149</v>
      </c>
    </row>
    <row r="331" spans="1:4" ht="12.75">
      <c r="A331" s="264"/>
      <c r="B331" s="232" t="s">
        <v>1373</v>
      </c>
      <c r="C331" s="229">
        <v>12</v>
      </c>
      <c r="D331" s="45" t="s">
        <v>149</v>
      </c>
    </row>
    <row r="332" spans="1:4" ht="12.75">
      <c r="A332" s="264"/>
      <c r="B332" s="232" t="s">
        <v>1374</v>
      </c>
      <c r="C332" s="229">
        <v>12</v>
      </c>
      <c r="D332" s="45" t="s">
        <v>149</v>
      </c>
    </row>
    <row r="333" spans="1:4" ht="12.75">
      <c r="A333" s="264"/>
      <c r="B333" s="4" t="s">
        <v>1101</v>
      </c>
      <c r="C333" s="80">
        <f>SUM(C303:C332)</f>
        <v>436</v>
      </c>
      <c r="D333" s="37"/>
    </row>
    <row r="334" spans="1:4" ht="12.75">
      <c r="A334" s="269" t="s">
        <v>0</v>
      </c>
      <c r="B334" s="4" t="s">
        <v>1070</v>
      </c>
      <c r="C334" s="84">
        <v>24</v>
      </c>
      <c r="D334" s="45" t="s">
        <v>149</v>
      </c>
    </row>
    <row r="335" spans="1:4" ht="12.75">
      <c r="A335" s="270"/>
      <c r="B335" s="4" t="s">
        <v>1071</v>
      </c>
      <c r="C335" s="84">
        <v>24</v>
      </c>
      <c r="D335" s="45" t="s">
        <v>149</v>
      </c>
    </row>
    <row r="336" spans="1:4" ht="12.75">
      <c r="A336" s="270"/>
      <c r="B336" s="4" t="s">
        <v>1072</v>
      </c>
      <c r="C336" s="84">
        <v>12</v>
      </c>
      <c r="D336" s="45" t="s">
        <v>149</v>
      </c>
    </row>
    <row r="337" spans="1:4" ht="12.75">
      <c r="A337" s="270"/>
      <c r="B337" s="4" t="s">
        <v>1073</v>
      </c>
      <c r="C337" s="84">
        <v>24</v>
      </c>
      <c r="D337" s="45" t="s">
        <v>149</v>
      </c>
    </row>
    <row r="338" spans="1:4" ht="12.75">
      <c r="A338" s="270"/>
      <c r="B338" s="4" t="s">
        <v>1074</v>
      </c>
      <c r="C338" s="84">
        <v>48</v>
      </c>
      <c r="D338" s="45" t="s">
        <v>149</v>
      </c>
    </row>
    <row r="339" spans="1:4" ht="12.75">
      <c r="A339" s="270"/>
      <c r="B339" s="4" t="s">
        <v>1075</v>
      </c>
      <c r="C339" s="84">
        <v>12</v>
      </c>
      <c r="D339" s="45" t="s">
        <v>149</v>
      </c>
    </row>
    <row r="340" spans="1:4" ht="12.75">
      <c r="A340" s="270"/>
      <c r="B340" s="4" t="s">
        <v>1076</v>
      </c>
      <c r="C340" s="84">
        <v>24</v>
      </c>
      <c r="D340" s="45" t="s">
        <v>149</v>
      </c>
    </row>
    <row r="341" spans="1:4" ht="12.75">
      <c r="A341" s="270"/>
      <c r="B341" s="4" t="s">
        <v>1077</v>
      </c>
      <c r="C341" s="84">
        <v>24</v>
      </c>
      <c r="D341" s="45" t="s">
        <v>149</v>
      </c>
    </row>
    <row r="342" spans="1:4" ht="12.75">
      <c r="A342" s="270"/>
      <c r="B342" s="4" t="s">
        <v>1078</v>
      </c>
      <c r="C342" s="84">
        <v>12</v>
      </c>
      <c r="D342" s="45" t="s">
        <v>149</v>
      </c>
    </row>
    <row r="343" spans="1:4" ht="12.75">
      <c r="A343" s="270"/>
      <c r="B343" s="4" t="s">
        <v>1079</v>
      </c>
      <c r="C343" s="84">
        <v>18</v>
      </c>
      <c r="D343" s="45" t="s">
        <v>149</v>
      </c>
    </row>
    <row r="344" spans="1:4" ht="12.75">
      <c r="A344" s="270"/>
      <c r="B344" s="4" t="s">
        <v>1080</v>
      </c>
      <c r="C344" s="75">
        <v>24</v>
      </c>
      <c r="D344" s="45" t="s">
        <v>149</v>
      </c>
    </row>
    <row r="345" spans="1:4" ht="12.75">
      <c r="A345" s="270"/>
      <c r="B345" s="4" t="s">
        <v>1081</v>
      </c>
      <c r="C345" s="75">
        <v>24</v>
      </c>
      <c r="D345" s="45" t="s">
        <v>149</v>
      </c>
    </row>
    <row r="346" spans="1:4" ht="12.75">
      <c r="A346" s="258"/>
      <c r="B346" s="4" t="s">
        <v>1101</v>
      </c>
      <c r="C346" s="80">
        <f>SUM(C334:C345)</f>
        <v>270</v>
      </c>
      <c r="D346" s="37"/>
    </row>
    <row r="347" spans="1:4" ht="12.75">
      <c r="A347" s="264" t="s">
        <v>2</v>
      </c>
      <c r="B347" s="4" t="s">
        <v>1105</v>
      </c>
      <c r="C347" s="83">
        <v>6</v>
      </c>
      <c r="D347" s="45" t="s">
        <v>149</v>
      </c>
    </row>
    <row r="348" spans="1:4" ht="12.75">
      <c r="A348" s="264"/>
      <c r="B348" s="4" t="s">
        <v>1106</v>
      </c>
      <c r="C348" s="83">
        <v>12</v>
      </c>
      <c r="D348" s="45" t="s">
        <v>149</v>
      </c>
    </row>
    <row r="349" spans="1:4" ht="12.75">
      <c r="A349" s="264"/>
      <c r="B349" s="4" t="s">
        <v>1107</v>
      </c>
      <c r="C349" s="83">
        <v>12</v>
      </c>
      <c r="D349" s="45" t="s">
        <v>149</v>
      </c>
    </row>
    <row r="350" spans="1:4" ht="12.75">
      <c r="A350" s="264"/>
      <c r="B350" s="4" t="s">
        <v>1108</v>
      </c>
      <c r="C350" s="83">
        <v>12</v>
      </c>
      <c r="D350" s="45" t="s">
        <v>149</v>
      </c>
    </row>
    <row r="351" spans="1:4" ht="12.75">
      <c r="A351" s="264"/>
      <c r="B351" s="4" t="s">
        <v>1109</v>
      </c>
      <c r="C351" s="83">
        <v>18</v>
      </c>
      <c r="D351" s="45" t="s">
        <v>149</v>
      </c>
    </row>
    <row r="352" spans="1:4" ht="12.75">
      <c r="A352" s="264"/>
      <c r="B352" s="4" t="s">
        <v>1110</v>
      </c>
      <c r="C352" s="82">
        <v>12</v>
      </c>
      <c r="D352" s="45" t="s">
        <v>149</v>
      </c>
    </row>
    <row r="353" spans="1:4" ht="12.75">
      <c r="A353" s="264"/>
      <c r="B353" s="4" t="s">
        <v>1111</v>
      </c>
      <c r="C353" s="82">
        <v>6</v>
      </c>
      <c r="D353" s="45" t="s">
        <v>149</v>
      </c>
    </row>
    <row r="354" spans="1:4" ht="12.75">
      <c r="A354" s="264"/>
      <c r="B354" s="4" t="s">
        <v>1112</v>
      </c>
      <c r="C354" s="82">
        <v>12</v>
      </c>
      <c r="D354" s="45" t="s">
        <v>149</v>
      </c>
    </row>
    <row r="355" spans="1:4" ht="12.75">
      <c r="A355" s="264"/>
      <c r="B355" s="4" t="s">
        <v>1113</v>
      </c>
      <c r="C355" s="82">
        <v>12</v>
      </c>
      <c r="D355" s="45" t="s">
        <v>149</v>
      </c>
    </row>
    <row r="356" spans="1:4" ht="12.75">
      <c r="A356" s="264"/>
      <c r="B356" s="4" t="s">
        <v>1</v>
      </c>
      <c r="C356" s="82">
        <v>12</v>
      </c>
      <c r="D356" s="45" t="s">
        <v>149</v>
      </c>
    </row>
    <row r="357" spans="1:4" ht="12.75">
      <c r="A357" s="264"/>
      <c r="B357" s="4" t="s">
        <v>1118</v>
      </c>
      <c r="C357" s="82">
        <v>6</v>
      </c>
      <c r="D357" s="45" t="s">
        <v>149</v>
      </c>
    </row>
    <row r="358" spans="1:4" ht="12.75">
      <c r="A358" s="264"/>
      <c r="B358" s="4" t="s">
        <v>1114</v>
      </c>
      <c r="C358" s="82">
        <v>6</v>
      </c>
      <c r="D358" s="45" t="s">
        <v>149</v>
      </c>
    </row>
    <row r="359" spans="1:4" ht="12.75">
      <c r="A359" s="264"/>
      <c r="B359" s="4" t="s">
        <v>1115</v>
      </c>
      <c r="C359" s="82">
        <v>12</v>
      </c>
      <c r="D359" s="45" t="s">
        <v>149</v>
      </c>
    </row>
    <row r="360" spans="1:4" ht="12.75">
      <c r="A360" s="264"/>
      <c r="B360" s="4" t="s">
        <v>1116</v>
      </c>
      <c r="C360" s="82">
        <v>6</v>
      </c>
      <c r="D360" s="45" t="s">
        <v>149</v>
      </c>
    </row>
    <row r="361" spans="1:4" ht="12.75">
      <c r="A361" s="264"/>
      <c r="B361" s="4" t="s">
        <v>1117</v>
      </c>
      <c r="C361" s="82">
        <v>6</v>
      </c>
      <c r="D361" s="45" t="s">
        <v>149</v>
      </c>
    </row>
    <row r="362" spans="1:4" ht="12.75">
      <c r="A362" s="264"/>
      <c r="B362" s="4" t="s">
        <v>1101</v>
      </c>
      <c r="C362" s="80">
        <f>SUM(C347:C361)</f>
        <v>150</v>
      </c>
      <c r="D362" s="37"/>
    </row>
    <row r="363" spans="1:4" ht="12.75">
      <c r="A363" s="264" t="s">
        <v>1466</v>
      </c>
      <c r="B363" s="4" t="s">
        <v>3</v>
      </c>
      <c r="C363" s="83">
        <v>24</v>
      </c>
      <c r="D363" s="45" t="s">
        <v>149</v>
      </c>
    </row>
    <row r="364" spans="1:4" ht="12.75">
      <c r="A364" s="264"/>
      <c r="B364" s="4" t="s">
        <v>4</v>
      </c>
      <c r="C364" s="83">
        <v>12</v>
      </c>
      <c r="D364" s="45" t="s">
        <v>149</v>
      </c>
    </row>
    <row r="365" spans="1:4" ht="12.75">
      <c r="A365" s="264"/>
      <c r="B365" s="4" t="s">
        <v>1119</v>
      </c>
      <c r="C365" s="83">
        <v>48</v>
      </c>
      <c r="D365" s="45" t="s">
        <v>149</v>
      </c>
    </row>
    <row r="366" spans="1:4" ht="12.75">
      <c r="A366" s="264"/>
      <c r="B366" s="4" t="s">
        <v>1232</v>
      </c>
      <c r="C366" s="82">
        <v>6</v>
      </c>
      <c r="D366" s="45" t="s">
        <v>149</v>
      </c>
    </row>
    <row r="367" spans="1:4" ht="12.75">
      <c r="A367" s="264"/>
      <c r="B367" s="4" t="s">
        <v>1120</v>
      </c>
      <c r="C367" s="83">
        <v>24</v>
      </c>
      <c r="D367" s="45" t="s">
        <v>149</v>
      </c>
    </row>
    <row r="368" spans="1:4" ht="12.75">
      <c r="A368" s="264"/>
      <c r="B368" s="4" t="s">
        <v>1121</v>
      </c>
      <c r="C368" s="82">
        <v>48</v>
      </c>
      <c r="D368" s="45" t="s">
        <v>149</v>
      </c>
    </row>
    <row r="369" spans="1:4" ht="12.75">
      <c r="A369" s="264"/>
      <c r="B369" s="4" t="s">
        <v>1122</v>
      </c>
      <c r="C369" s="82">
        <v>48</v>
      </c>
      <c r="D369" s="45" t="s">
        <v>149</v>
      </c>
    </row>
    <row r="370" spans="1:4" ht="12.75">
      <c r="A370" s="264"/>
      <c r="B370" s="4" t="s">
        <v>1386</v>
      </c>
      <c r="C370" s="82">
        <v>6</v>
      </c>
      <c r="D370" s="45" t="s">
        <v>149</v>
      </c>
    </row>
    <row r="371" spans="1:4" ht="12.75">
      <c r="A371" s="264"/>
      <c r="B371" s="4" t="s">
        <v>1387</v>
      </c>
      <c r="C371" s="82">
        <v>48</v>
      </c>
      <c r="D371" s="45" t="s">
        <v>149</v>
      </c>
    </row>
    <row r="372" spans="1:4" ht="12.75">
      <c r="A372" s="264"/>
      <c r="B372" s="4" t="s">
        <v>1388</v>
      </c>
      <c r="C372" s="82">
        <v>48</v>
      </c>
      <c r="D372" s="45" t="s">
        <v>149</v>
      </c>
    </row>
    <row r="373" spans="1:4" ht="12.75">
      <c r="A373" s="264"/>
      <c r="B373" s="4" t="s">
        <v>1389</v>
      </c>
      <c r="C373" s="82">
        <v>12</v>
      </c>
      <c r="D373" s="45" t="s">
        <v>149</v>
      </c>
    </row>
    <row r="374" spans="1:4" ht="12.75">
      <c r="A374" s="264"/>
      <c r="B374" s="4" t="s">
        <v>1390</v>
      </c>
      <c r="C374" s="82">
        <v>6</v>
      </c>
      <c r="D374" s="45" t="s">
        <v>149</v>
      </c>
    </row>
    <row r="375" spans="1:4" ht="12.75">
      <c r="A375" s="264"/>
      <c r="B375" s="4" t="s">
        <v>1393</v>
      </c>
      <c r="C375" s="82">
        <v>6</v>
      </c>
      <c r="D375" s="45" t="s">
        <v>149</v>
      </c>
    </row>
    <row r="376" spans="1:4" ht="12.75">
      <c r="A376" s="264"/>
      <c r="B376" s="4" t="s">
        <v>1392</v>
      </c>
      <c r="C376" s="82">
        <v>6</v>
      </c>
      <c r="D376" s="45" t="s">
        <v>149</v>
      </c>
    </row>
    <row r="377" spans="1:4" ht="12.75">
      <c r="A377" s="264"/>
      <c r="B377" s="4" t="s">
        <v>1391</v>
      </c>
      <c r="C377" s="82">
        <v>6</v>
      </c>
      <c r="D377" s="45" t="s">
        <v>149</v>
      </c>
    </row>
    <row r="378" spans="1:4" ht="12.75">
      <c r="A378" s="264"/>
      <c r="B378" s="4" t="s">
        <v>1394</v>
      </c>
      <c r="C378" s="82">
        <v>48</v>
      </c>
      <c r="D378" s="45" t="s">
        <v>149</v>
      </c>
    </row>
    <row r="379" spans="1:4" ht="12.75">
      <c r="A379" s="264"/>
      <c r="B379" s="4" t="s">
        <v>1395</v>
      </c>
      <c r="C379" s="82">
        <v>36</v>
      </c>
      <c r="D379" s="45" t="s">
        <v>149</v>
      </c>
    </row>
    <row r="380" spans="1:4" ht="12.75">
      <c r="A380" s="264"/>
      <c r="B380" s="4" t="s">
        <v>1396</v>
      </c>
      <c r="C380" s="82">
        <v>24</v>
      </c>
      <c r="D380" s="45" t="s">
        <v>149</v>
      </c>
    </row>
    <row r="381" spans="1:4" ht="12.75">
      <c r="A381" s="264"/>
      <c r="B381" s="4" t="s">
        <v>1397</v>
      </c>
      <c r="C381" s="82">
        <v>6</v>
      </c>
      <c r="D381" s="45" t="s">
        <v>149</v>
      </c>
    </row>
    <row r="382" spans="1:4" ht="12.75">
      <c r="A382" s="264"/>
      <c r="B382" s="4" t="s">
        <v>1398</v>
      </c>
      <c r="C382" s="82">
        <v>6</v>
      </c>
      <c r="D382" s="45" t="s">
        <v>149</v>
      </c>
    </row>
    <row r="383" spans="1:4" ht="12.75">
      <c r="A383" s="264"/>
      <c r="B383" s="4" t="s">
        <v>1399</v>
      </c>
      <c r="C383" s="82">
        <v>6</v>
      </c>
      <c r="D383" s="45" t="s">
        <v>149</v>
      </c>
    </row>
    <row r="384" spans="1:4" ht="12.75">
      <c r="A384" s="264"/>
      <c r="B384" s="4" t="s">
        <v>1400</v>
      </c>
      <c r="C384" s="82">
        <v>6</v>
      </c>
      <c r="D384" s="45" t="s">
        <v>149</v>
      </c>
    </row>
    <row r="385" spans="1:4" ht="12.75">
      <c r="A385" s="264"/>
      <c r="B385" s="4" t="s">
        <v>1229</v>
      </c>
      <c r="C385" s="82">
        <v>6</v>
      </c>
      <c r="D385" s="45" t="s">
        <v>149</v>
      </c>
    </row>
    <row r="386" spans="1:4" ht="12.75">
      <c r="A386" s="264"/>
      <c r="B386" s="4" t="s">
        <v>1231</v>
      </c>
      <c r="C386" s="82">
        <v>24</v>
      </c>
      <c r="D386" s="45" t="s">
        <v>149</v>
      </c>
    </row>
    <row r="387" spans="1:4" ht="12.75">
      <c r="A387" s="264"/>
      <c r="B387" s="4" t="s">
        <v>1230</v>
      </c>
      <c r="C387" s="82">
        <v>6</v>
      </c>
      <c r="D387" s="45" t="s">
        <v>149</v>
      </c>
    </row>
    <row r="388" spans="1:4" ht="12.75">
      <c r="A388" s="264"/>
      <c r="B388" s="4" t="s">
        <v>1101</v>
      </c>
      <c r="C388" s="80">
        <f>SUM(C363:C387)</f>
        <v>516</v>
      </c>
      <c r="D388" s="37"/>
    </row>
    <row r="389" spans="1:4" ht="12.75">
      <c r="A389" s="264" t="s">
        <v>5</v>
      </c>
      <c r="B389" s="4" t="s">
        <v>1234</v>
      </c>
      <c r="C389" s="83">
        <v>6</v>
      </c>
      <c r="D389" s="45" t="s">
        <v>149</v>
      </c>
    </row>
    <row r="390" spans="1:4" ht="12.75">
      <c r="A390" s="264"/>
      <c r="B390" s="4" t="s">
        <v>1233</v>
      </c>
      <c r="C390" s="83">
        <v>6</v>
      </c>
      <c r="D390" s="45" t="s">
        <v>149</v>
      </c>
    </row>
    <row r="391" spans="1:4" ht="12.75">
      <c r="A391" s="264"/>
      <c r="B391" s="4" t="s">
        <v>1235</v>
      </c>
      <c r="C391" s="83">
        <v>18</v>
      </c>
      <c r="D391" s="45" t="s">
        <v>149</v>
      </c>
    </row>
    <row r="392" spans="1:4" ht="12.75">
      <c r="A392" s="264"/>
      <c r="B392" s="4" t="s">
        <v>1236</v>
      </c>
      <c r="C392" s="83">
        <v>12</v>
      </c>
      <c r="D392" s="45" t="s">
        <v>149</v>
      </c>
    </row>
    <row r="393" spans="1:4" ht="12.75">
      <c r="A393" s="264"/>
      <c r="B393" s="4" t="s">
        <v>1237</v>
      </c>
      <c r="C393" s="83">
        <v>12</v>
      </c>
      <c r="D393" s="45" t="s">
        <v>149</v>
      </c>
    </row>
    <row r="394" spans="1:4" ht="12.75">
      <c r="A394" s="264"/>
      <c r="B394" s="4" t="s">
        <v>1488</v>
      </c>
      <c r="C394" s="82">
        <v>6</v>
      </c>
      <c r="D394" s="45" t="s">
        <v>149</v>
      </c>
    </row>
    <row r="395" spans="1:4" ht="12.75">
      <c r="A395" s="264"/>
      <c r="B395" s="4" t="s">
        <v>1238</v>
      </c>
      <c r="C395" s="82">
        <v>6</v>
      </c>
      <c r="D395" s="45" t="s">
        <v>149</v>
      </c>
    </row>
    <row r="396" spans="1:4" ht="12.75">
      <c r="A396" s="264"/>
      <c r="B396" s="4" t="s">
        <v>1239</v>
      </c>
      <c r="C396" s="82">
        <v>48</v>
      </c>
      <c r="D396" s="45" t="s">
        <v>149</v>
      </c>
    </row>
    <row r="397" spans="1:4" ht="12.75">
      <c r="A397" s="264"/>
      <c r="B397" s="4" t="s">
        <v>1240</v>
      </c>
      <c r="C397" s="82">
        <v>24</v>
      </c>
      <c r="D397" s="45" t="s">
        <v>149</v>
      </c>
    </row>
    <row r="398" spans="1:4" ht="12.75">
      <c r="A398" s="264"/>
      <c r="B398" s="4" t="s">
        <v>1241</v>
      </c>
      <c r="C398" s="82">
        <v>12</v>
      </c>
      <c r="D398" s="45" t="s">
        <v>149</v>
      </c>
    </row>
    <row r="399" spans="1:4" ht="12.75">
      <c r="A399" s="264"/>
      <c r="B399" s="4" t="s">
        <v>1242</v>
      </c>
      <c r="C399" s="82">
        <v>48</v>
      </c>
      <c r="D399" s="45" t="s">
        <v>149</v>
      </c>
    </row>
    <row r="400" spans="1:4" ht="12.75">
      <c r="A400" s="264"/>
      <c r="B400" s="4" t="s">
        <v>1243</v>
      </c>
      <c r="C400" s="82">
        <v>6</v>
      </c>
      <c r="D400" s="45" t="s">
        <v>149</v>
      </c>
    </row>
    <row r="401" spans="1:4" ht="12.75">
      <c r="A401" s="264"/>
      <c r="B401" s="4" t="s">
        <v>1250</v>
      </c>
      <c r="C401" s="82">
        <v>6</v>
      </c>
      <c r="D401" s="45" t="s">
        <v>149</v>
      </c>
    </row>
    <row r="402" spans="1:4" ht="12.75">
      <c r="A402" s="264"/>
      <c r="B402" s="4" t="s">
        <v>1435</v>
      </c>
      <c r="C402" s="82">
        <v>24</v>
      </c>
      <c r="D402" s="45" t="s">
        <v>149</v>
      </c>
    </row>
    <row r="403" spans="1:4" ht="12.75">
      <c r="A403" s="264"/>
      <c r="B403" s="4" t="s">
        <v>1484</v>
      </c>
      <c r="C403" s="82">
        <v>24</v>
      </c>
      <c r="D403" s="45" t="s">
        <v>149</v>
      </c>
    </row>
    <row r="404" spans="1:4" ht="12.75">
      <c r="A404" s="264"/>
      <c r="B404" s="4" t="s">
        <v>1485</v>
      </c>
      <c r="C404" s="82">
        <v>6</v>
      </c>
      <c r="D404" s="45" t="s">
        <v>149</v>
      </c>
    </row>
    <row r="405" spans="1:4" ht="12.75">
      <c r="A405" s="264"/>
      <c r="B405" s="4" t="s">
        <v>1486</v>
      </c>
      <c r="C405" s="82">
        <v>6</v>
      </c>
      <c r="D405" s="45" t="s">
        <v>149</v>
      </c>
    </row>
    <row r="406" spans="1:4" ht="12.75">
      <c r="A406" s="264"/>
      <c r="B406" s="4" t="s">
        <v>1487</v>
      </c>
      <c r="C406" s="82">
        <v>12</v>
      </c>
      <c r="D406" s="45" t="s">
        <v>149</v>
      </c>
    </row>
    <row r="407" spans="1:4" ht="12.75">
      <c r="A407" s="264"/>
      <c r="B407" s="4" t="s">
        <v>1489</v>
      </c>
      <c r="C407" s="82">
        <v>18</v>
      </c>
      <c r="D407" s="45" t="s">
        <v>149</v>
      </c>
    </row>
    <row r="408" spans="1:4" ht="12.75">
      <c r="A408" s="264"/>
      <c r="B408" s="4" t="s">
        <v>1490</v>
      </c>
      <c r="C408" s="82">
        <v>24</v>
      </c>
      <c r="D408" s="45" t="s">
        <v>149</v>
      </c>
    </row>
    <row r="409" spans="1:4" ht="12.75">
      <c r="A409" s="264"/>
      <c r="B409" s="4" t="s">
        <v>1491</v>
      </c>
      <c r="C409" s="82">
        <v>48</v>
      </c>
      <c r="D409" s="45" t="s">
        <v>149</v>
      </c>
    </row>
    <row r="410" spans="1:4" ht="12.75">
      <c r="A410" s="264"/>
      <c r="B410" s="4" t="s">
        <v>1492</v>
      </c>
      <c r="C410" s="82">
        <v>12</v>
      </c>
      <c r="D410" s="45" t="s">
        <v>149</v>
      </c>
    </row>
    <row r="411" spans="1:4" ht="12.75">
      <c r="A411" s="264"/>
      <c r="B411" s="4" t="s">
        <v>1495</v>
      </c>
      <c r="C411" s="82">
        <v>6</v>
      </c>
      <c r="D411" s="45" t="s">
        <v>149</v>
      </c>
    </row>
    <row r="412" spans="1:4" ht="12.75">
      <c r="A412" s="264"/>
      <c r="B412" s="4" t="s">
        <v>1493</v>
      </c>
      <c r="C412" s="82">
        <v>6</v>
      </c>
      <c r="D412" s="45" t="s">
        <v>149</v>
      </c>
    </row>
    <row r="413" spans="1:4" ht="12.75">
      <c r="A413" s="264"/>
      <c r="B413" s="4" t="s">
        <v>6</v>
      </c>
      <c r="C413" s="82">
        <v>6</v>
      </c>
      <c r="D413" s="45" t="s">
        <v>149</v>
      </c>
    </row>
    <row r="414" spans="1:4" ht="12.75">
      <c r="A414" s="264"/>
      <c r="B414" s="4" t="s">
        <v>1494</v>
      </c>
      <c r="C414" s="82">
        <v>6</v>
      </c>
      <c r="D414" s="45" t="s">
        <v>149</v>
      </c>
    </row>
    <row r="415" spans="1:4" ht="12.75">
      <c r="A415" s="264"/>
      <c r="B415" s="4" t="s">
        <v>1101</v>
      </c>
      <c r="C415" s="80">
        <f>SUM(C389:C414)</f>
        <v>408</v>
      </c>
      <c r="D415" s="37"/>
    </row>
    <row r="416" spans="1:4" ht="12.75">
      <c r="A416" s="264" t="s">
        <v>7</v>
      </c>
      <c r="B416" s="4" t="s">
        <v>1509</v>
      </c>
      <c r="C416" s="82">
        <v>6</v>
      </c>
      <c r="D416" s="45" t="s">
        <v>149</v>
      </c>
    </row>
    <row r="417" spans="1:4" ht="12.75">
      <c r="A417" s="264"/>
      <c r="B417" s="4" t="s">
        <v>1510</v>
      </c>
      <c r="C417" s="82">
        <v>24</v>
      </c>
      <c r="D417" s="45" t="s">
        <v>149</v>
      </c>
    </row>
    <row r="418" spans="1:4" ht="12.75">
      <c r="A418" s="264"/>
      <c r="B418" s="4" t="s">
        <v>1513</v>
      </c>
      <c r="C418" s="82">
        <v>6</v>
      </c>
      <c r="D418" s="45" t="s">
        <v>149</v>
      </c>
    </row>
    <row r="419" spans="1:4" ht="12.75">
      <c r="A419" s="264"/>
      <c r="B419" s="4" t="s">
        <v>1507</v>
      </c>
      <c r="C419" s="82">
        <v>36</v>
      </c>
      <c r="D419" s="45" t="s">
        <v>149</v>
      </c>
    </row>
    <row r="420" spans="1:4" ht="12.75">
      <c r="A420" s="264"/>
      <c r="B420" s="4" t="s">
        <v>1508</v>
      </c>
      <c r="C420" s="82">
        <v>12</v>
      </c>
      <c r="D420" s="45" t="s">
        <v>149</v>
      </c>
    </row>
    <row r="421" spans="1:4" ht="12.75">
      <c r="A421" s="264"/>
      <c r="B421" s="4" t="s">
        <v>1499</v>
      </c>
      <c r="C421" s="83">
        <v>24</v>
      </c>
      <c r="D421" s="45" t="s">
        <v>149</v>
      </c>
    </row>
    <row r="422" spans="1:4" ht="12.75">
      <c r="A422" s="264"/>
      <c r="B422" s="4" t="s">
        <v>1497</v>
      </c>
      <c r="C422" s="83">
        <v>6</v>
      </c>
      <c r="D422" s="45" t="s">
        <v>149</v>
      </c>
    </row>
    <row r="423" spans="1:4" ht="12.75">
      <c r="A423" s="264"/>
      <c r="B423" s="4" t="s">
        <v>1496</v>
      </c>
      <c r="C423" s="83">
        <v>6</v>
      </c>
      <c r="D423" s="45" t="s">
        <v>149</v>
      </c>
    </row>
    <row r="424" spans="1:4" ht="12.75">
      <c r="A424" s="264"/>
      <c r="B424" s="4" t="s">
        <v>1501</v>
      </c>
      <c r="C424" s="82">
        <v>18</v>
      </c>
      <c r="D424" s="45" t="s">
        <v>149</v>
      </c>
    </row>
    <row r="425" spans="1:4" ht="12.75">
      <c r="A425" s="264"/>
      <c r="B425" s="4" t="s">
        <v>1500</v>
      </c>
      <c r="C425" s="83">
        <v>6</v>
      </c>
      <c r="D425" s="45" t="s">
        <v>149</v>
      </c>
    </row>
    <row r="426" spans="1:4" ht="12.75">
      <c r="A426" s="264"/>
      <c r="B426" s="4" t="s">
        <v>1502</v>
      </c>
      <c r="C426" s="82">
        <v>18</v>
      </c>
      <c r="D426" s="45" t="s">
        <v>149</v>
      </c>
    </row>
    <row r="427" spans="1:4" ht="12.75">
      <c r="A427" s="264"/>
      <c r="B427" s="4" t="s">
        <v>1503</v>
      </c>
      <c r="C427" s="82">
        <v>6</v>
      </c>
      <c r="D427" s="45" t="s">
        <v>149</v>
      </c>
    </row>
    <row r="428" spans="1:4" ht="12.75">
      <c r="A428" s="264"/>
      <c r="B428" s="4" t="s">
        <v>1506</v>
      </c>
      <c r="C428" s="82">
        <v>30</v>
      </c>
      <c r="D428" s="45" t="s">
        <v>149</v>
      </c>
    </row>
    <row r="429" spans="1:4" ht="12.75">
      <c r="A429" s="264"/>
      <c r="B429" s="4" t="s">
        <v>1498</v>
      </c>
      <c r="C429" s="83">
        <v>12</v>
      </c>
      <c r="D429" s="45" t="s">
        <v>149</v>
      </c>
    </row>
    <row r="430" spans="1:4" ht="12.75">
      <c r="A430" s="264"/>
      <c r="B430" s="4" t="s">
        <v>8</v>
      </c>
      <c r="C430" s="82">
        <v>6</v>
      </c>
      <c r="D430" s="45" t="s">
        <v>149</v>
      </c>
    </row>
    <row r="431" spans="1:4" ht="12.75">
      <c r="A431" s="264"/>
      <c r="B431" s="4" t="s">
        <v>1504</v>
      </c>
      <c r="C431" s="82">
        <v>12</v>
      </c>
      <c r="D431" s="45" t="s">
        <v>149</v>
      </c>
    </row>
    <row r="432" spans="1:4" ht="12.75">
      <c r="A432" s="264"/>
      <c r="B432" s="4" t="s">
        <v>1505</v>
      </c>
      <c r="C432" s="82">
        <v>6</v>
      </c>
      <c r="D432" s="45" t="s">
        <v>149</v>
      </c>
    </row>
    <row r="433" spans="1:4" ht="12.75">
      <c r="A433" s="264"/>
      <c r="B433" s="54" t="s">
        <v>9</v>
      </c>
      <c r="C433" s="82">
        <v>6</v>
      </c>
      <c r="D433" s="45" t="s">
        <v>149</v>
      </c>
    </row>
    <row r="434" spans="1:4" ht="12.75">
      <c r="A434" s="264"/>
      <c r="B434" s="4" t="s">
        <v>1511</v>
      </c>
      <c r="C434" s="82">
        <v>24</v>
      </c>
      <c r="D434" s="45" t="s">
        <v>149</v>
      </c>
    </row>
    <row r="435" spans="1:4" ht="12.75">
      <c r="A435" s="264"/>
      <c r="B435" s="4" t="s">
        <v>1101</v>
      </c>
      <c r="C435" s="80">
        <f>SUM(C416:C434)</f>
        <v>264</v>
      </c>
      <c r="D435" s="37"/>
    </row>
    <row r="436" spans="1:4" ht="12.75">
      <c r="A436" s="264" t="s">
        <v>10</v>
      </c>
      <c r="B436" s="4" t="s">
        <v>1514</v>
      </c>
      <c r="C436" s="84">
        <v>30</v>
      </c>
      <c r="D436" s="45" t="s">
        <v>149</v>
      </c>
    </row>
    <row r="437" spans="1:4" ht="12.75">
      <c r="A437" s="264"/>
      <c r="B437" s="4" t="s">
        <v>1515</v>
      </c>
      <c r="C437" s="84">
        <v>6</v>
      </c>
      <c r="D437" s="45" t="s">
        <v>149</v>
      </c>
    </row>
    <row r="438" spans="1:4" ht="12.75">
      <c r="A438" s="264"/>
      <c r="B438" s="4" t="s">
        <v>1516</v>
      </c>
      <c r="C438" s="84">
        <v>6</v>
      </c>
      <c r="D438" s="45" t="s">
        <v>149</v>
      </c>
    </row>
    <row r="439" spans="1:4" ht="12.75">
      <c r="A439" s="264"/>
      <c r="B439" s="4" t="s">
        <v>1517</v>
      </c>
      <c r="C439" s="84">
        <v>6</v>
      </c>
      <c r="D439" s="45" t="s">
        <v>149</v>
      </c>
    </row>
    <row r="440" spans="1:4" ht="12.75">
      <c r="A440" s="264"/>
      <c r="B440" s="4" t="s">
        <v>1518</v>
      </c>
      <c r="C440" s="84">
        <v>18</v>
      </c>
      <c r="D440" s="45" t="s">
        <v>149</v>
      </c>
    </row>
    <row r="441" spans="1:4" ht="12.75">
      <c r="A441" s="264"/>
      <c r="B441" s="4" t="s">
        <v>1519</v>
      </c>
      <c r="C441" s="75">
        <v>6</v>
      </c>
      <c r="D441" s="45" t="s">
        <v>149</v>
      </c>
    </row>
    <row r="442" spans="1:4" ht="12.75">
      <c r="A442" s="264"/>
      <c r="B442" s="4" t="s">
        <v>1520</v>
      </c>
      <c r="C442" s="75">
        <v>6</v>
      </c>
      <c r="D442" s="45" t="s">
        <v>149</v>
      </c>
    </row>
    <row r="443" spans="1:4" ht="12.75">
      <c r="A443" s="264"/>
      <c r="B443" s="4" t="s">
        <v>1521</v>
      </c>
      <c r="C443" s="75">
        <v>6</v>
      </c>
      <c r="D443" s="45" t="s">
        <v>149</v>
      </c>
    </row>
    <row r="444" spans="1:4" ht="12.75">
      <c r="A444" s="264"/>
      <c r="B444" s="4" t="s">
        <v>1522</v>
      </c>
      <c r="C444" s="75">
        <v>18</v>
      </c>
      <c r="D444" s="45" t="s">
        <v>149</v>
      </c>
    </row>
    <row r="445" spans="1:4" ht="12.75">
      <c r="A445" s="264"/>
      <c r="B445" s="4" t="s">
        <v>1523</v>
      </c>
      <c r="C445" s="75">
        <v>6</v>
      </c>
      <c r="D445" s="45" t="s">
        <v>149</v>
      </c>
    </row>
    <row r="446" spans="1:4" ht="12.75">
      <c r="A446" s="264"/>
      <c r="B446" s="4" t="s">
        <v>1524</v>
      </c>
      <c r="C446" s="75">
        <v>6</v>
      </c>
      <c r="D446" s="45" t="s">
        <v>149</v>
      </c>
    </row>
    <row r="447" spans="1:4" ht="12.75">
      <c r="A447" s="264"/>
      <c r="B447" s="4" t="s">
        <v>1525</v>
      </c>
      <c r="C447" s="75">
        <v>12</v>
      </c>
      <c r="D447" s="45" t="s">
        <v>149</v>
      </c>
    </row>
    <row r="448" spans="1:4" ht="12.75">
      <c r="A448" s="264"/>
      <c r="B448" s="4" t="s">
        <v>1526</v>
      </c>
      <c r="C448" s="75">
        <v>12</v>
      </c>
      <c r="D448" s="45" t="s">
        <v>149</v>
      </c>
    </row>
    <row r="449" spans="1:4" ht="12.75">
      <c r="A449" s="264"/>
      <c r="B449" s="4" t="s">
        <v>1527</v>
      </c>
      <c r="C449" s="75">
        <v>30</v>
      </c>
      <c r="D449" s="45" t="s">
        <v>149</v>
      </c>
    </row>
    <row r="450" spans="1:4" ht="12.75">
      <c r="A450" s="264"/>
      <c r="B450" s="4" t="s">
        <v>1528</v>
      </c>
      <c r="C450" s="75">
        <v>24</v>
      </c>
      <c r="D450" s="45" t="s">
        <v>149</v>
      </c>
    </row>
    <row r="451" spans="1:4" ht="12.75">
      <c r="A451" s="264"/>
      <c r="B451" s="4" t="s">
        <v>1529</v>
      </c>
      <c r="C451" s="75">
        <v>18</v>
      </c>
      <c r="D451" s="45" t="s">
        <v>149</v>
      </c>
    </row>
    <row r="452" spans="1:4" ht="12.75">
      <c r="A452" s="264"/>
      <c r="B452" s="4" t="s">
        <v>1530</v>
      </c>
      <c r="C452" s="75">
        <v>12</v>
      </c>
      <c r="D452" s="45" t="s">
        <v>149</v>
      </c>
    </row>
    <row r="453" spans="1:4" ht="12.75">
      <c r="A453" s="264"/>
      <c r="B453" s="4" t="s">
        <v>1531</v>
      </c>
      <c r="C453" s="75">
        <v>12</v>
      </c>
      <c r="D453" s="45" t="s">
        <v>149</v>
      </c>
    </row>
    <row r="454" spans="1:4" ht="12.75">
      <c r="A454" s="264"/>
      <c r="B454" s="4" t="s">
        <v>1101</v>
      </c>
      <c r="C454" s="85">
        <f>SUM(C436:C453)</f>
        <v>234</v>
      </c>
      <c r="D454" s="37"/>
    </row>
    <row r="455" spans="1:4" ht="12.75">
      <c r="A455" s="264" t="s">
        <v>262</v>
      </c>
      <c r="B455" s="4" t="s">
        <v>1640</v>
      </c>
      <c r="C455" s="83">
        <v>485</v>
      </c>
      <c r="D455" s="79" t="s">
        <v>66</v>
      </c>
    </row>
    <row r="456" spans="1:4" ht="12.75">
      <c r="A456" s="264"/>
      <c r="B456" s="4" t="s">
        <v>516</v>
      </c>
      <c r="C456" s="83">
        <v>183</v>
      </c>
      <c r="D456" s="79" t="s">
        <v>66</v>
      </c>
    </row>
    <row r="457" spans="1:4" ht="12.75">
      <c r="A457" s="264"/>
      <c r="B457" s="4" t="s">
        <v>1641</v>
      </c>
      <c r="C457" s="83">
        <v>99</v>
      </c>
      <c r="D457" s="79" t="s">
        <v>66</v>
      </c>
    </row>
    <row r="458" spans="1:4" ht="12.75">
      <c r="A458" s="264"/>
      <c r="B458" s="4" t="s">
        <v>518</v>
      </c>
      <c r="C458" s="83">
        <f>80+23</f>
        <v>103</v>
      </c>
      <c r="D458" s="79" t="s">
        <v>66</v>
      </c>
    </row>
    <row r="459" spans="1:4" ht="12.75">
      <c r="A459" s="264"/>
      <c r="B459" s="4" t="s">
        <v>1034</v>
      </c>
      <c r="C459" s="82">
        <f>96+82</f>
        <v>178</v>
      </c>
      <c r="D459" s="79" t="s">
        <v>66</v>
      </c>
    </row>
    <row r="460" spans="1:4" ht="12.75">
      <c r="A460" s="264"/>
      <c r="B460" s="4" t="s">
        <v>1541</v>
      </c>
      <c r="C460" s="83">
        <f>34+38+34</f>
        <v>106</v>
      </c>
      <c r="D460" s="79" t="s">
        <v>66</v>
      </c>
    </row>
    <row r="461" spans="1:4" ht="12.75">
      <c r="A461" s="264"/>
      <c r="B461" s="4" t="s">
        <v>1540</v>
      </c>
      <c r="C461" s="83">
        <v>30</v>
      </c>
      <c r="D461" s="79" t="s">
        <v>66</v>
      </c>
    </row>
    <row r="462" spans="1:4" ht="12.75">
      <c r="A462" s="264"/>
      <c r="B462" s="4" t="s">
        <v>1539</v>
      </c>
      <c r="C462" s="83">
        <v>120</v>
      </c>
      <c r="D462" s="79" t="s">
        <v>66</v>
      </c>
    </row>
    <row r="463" spans="1:4" ht="12.75">
      <c r="A463" s="264"/>
      <c r="B463" s="4" t="s">
        <v>1538</v>
      </c>
      <c r="C463" s="83">
        <f>89+57</f>
        <v>146</v>
      </c>
      <c r="D463" s="79" t="s">
        <v>66</v>
      </c>
    </row>
    <row r="464" spans="1:4" ht="12.75">
      <c r="A464" s="264"/>
      <c r="B464" s="4" t="s">
        <v>1415</v>
      </c>
      <c r="C464" s="82">
        <v>151</v>
      </c>
      <c r="D464" s="79" t="s">
        <v>66</v>
      </c>
    </row>
    <row r="465" spans="1:4" ht="12.75">
      <c r="A465" s="264"/>
      <c r="B465" s="4" t="s">
        <v>1533</v>
      </c>
      <c r="C465" s="82">
        <v>110</v>
      </c>
      <c r="D465" s="79" t="s">
        <v>66</v>
      </c>
    </row>
    <row r="466" spans="1:4" ht="12.75">
      <c r="A466" s="264"/>
      <c r="B466" s="4" t="s">
        <v>1532</v>
      </c>
      <c r="C466" s="82">
        <f>132+121</f>
        <v>253</v>
      </c>
      <c r="D466" s="79" t="s">
        <v>66</v>
      </c>
    </row>
    <row r="467" spans="1:4" ht="12.75">
      <c r="A467" s="264"/>
      <c r="B467" s="4" t="s">
        <v>1297</v>
      </c>
      <c r="C467" s="83">
        <v>114</v>
      </c>
      <c r="D467" s="79" t="s">
        <v>66</v>
      </c>
    </row>
    <row r="468" spans="1:4" ht="12.75">
      <c r="A468" s="264"/>
      <c r="B468" s="4" t="s">
        <v>1299</v>
      </c>
      <c r="C468" s="82">
        <v>86</v>
      </c>
      <c r="D468" s="79" t="s">
        <v>66</v>
      </c>
    </row>
    <row r="469" spans="1:4" ht="12.75">
      <c r="A469" s="264"/>
      <c r="B469" s="4" t="s">
        <v>1536</v>
      </c>
      <c r="C469" s="82">
        <v>54</v>
      </c>
      <c r="D469" s="79" t="s">
        <v>66</v>
      </c>
    </row>
    <row r="470" spans="1:4" ht="12.75">
      <c r="A470" s="264"/>
      <c r="B470" s="4" t="s">
        <v>1547</v>
      </c>
      <c r="C470" s="82">
        <v>68</v>
      </c>
      <c r="D470" s="79" t="s">
        <v>66</v>
      </c>
    </row>
    <row r="471" spans="1:4" ht="12.75">
      <c r="A471" s="264"/>
      <c r="B471" s="4" t="s">
        <v>1546</v>
      </c>
      <c r="C471" s="83">
        <f>25+40+31</f>
        <v>96</v>
      </c>
      <c r="D471" s="79" t="s">
        <v>66</v>
      </c>
    </row>
    <row r="472" spans="1:4" ht="12.75">
      <c r="A472" s="264"/>
      <c r="B472" s="4" t="s">
        <v>1534</v>
      </c>
      <c r="C472" s="82">
        <v>101</v>
      </c>
      <c r="D472" s="79" t="s">
        <v>66</v>
      </c>
    </row>
    <row r="473" spans="1:4" ht="12.75">
      <c r="A473" s="264"/>
      <c r="B473" s="4" t="s">
        <v>1535</v>
      </c>
      <c r="C473" s="82">
        <v>250</v>
      </c>
      <c r="D473" s="79" t="s">
        <v>66</v>
      </c>
    </row>
    <row r="474" spans="1:4" ht="12.75">
      <c r="A474" s="264"/>
      <c r="B474" s="4" t="s">
        <v>645</v>
      </c>
      <c r="C474" s="83">
        <f>22+49</f>
        <v>71</v>
      </c>
      <c r="D474" s="79" t="s">
        <v>66</v>
      </c>
    </row>
    <row r="475" spans="1:4" ht="12.75">
      <c r="A475" s="264"/>
      <c r="B475" s="4" t="s">
        <v>1545</v>
      </c>
      <c r="C475" s="83">
        <v>123</v>
      </c>
      <c r="D475" s="79" t="s">
        <v>66</v>
      </c>
    </row>
    <row r="476" spans="1:4" ht="12.75">
      <c r="A476" s="264"/>
      <c r="B476" s="4" t="s">
        <v>1542</v>
      </c>
      <c r="C476" s="83">
        <v>67</v>
      </c>
      <c r="D476" s="79" t="s">
        <v>66</v>
      </c>
    </row>
    <row r="477" spans="1:4" ht="12.75">
      <c r="A477" s="264"/>
      <c r="B477" s="4" t="s">
        <v>1416</v>
      </c>
      <c r="C477" s="83">
        <v>88</v>
      </c>
      <c r="D477" s="79" t="s">
        <v>66</v>
      </c>
    </row>
    <row r="478" spans="1:4" ht="12.75">
      <c r="A478" s="264"/>
      <c r="B478" s="4" t="s">
        <v>1544</v>
      </c>
      <c r="C478" s="83">
        <v>47</v>
      </c>
      <c r="D478" s="79" t="s">
        <v>66</v>
      </c>
    </row>
    <row r="479" spans="1:4" ht="12.75">
      <c r="A479" s="264"/>
      <c r="B479" s="4" t="s">
        <v>1543</v>
      </c>
      <c r="C479" s="83">
        <f>14+36</f>
        <v>50</v>
      </c>
      <c r="D479" s="79" t="s">
        <v>66</v>
      </c>
    </row>
    <row r="480" spans="1:4" ht="12.75">
      <c r="A480" s="264"/>
      <c r="B480" s="4" t="s">
        <v>521</v>
      </c>
      <c r="C480" s="83">
        <f>30+36</f>
        <v>66</v>
      </c>
      <c r="D480" s="79" t="s">
        <v>66</v>
      </c>
    </row>
    <row r="481" spans="1:4" ht="12.75">
      <c r="A481" s="264"/>
      <c r="B481" s="4" t="s">
        <v>1537</v>
      </c>
      <c r="C481" s="82">
        <v>35</v>
      </c>
      <c r="D481" s="79" t="s">
        <v>66</v>
      </c>
    </row>
    <row r="482" spans="1:4" ht="12.75">
      <c r="A482" s="264"/>
      <c r="B482" s="4" t="s">
        <v>1101</v>
      </c>
      <c r="C482" s="86">
        <f>SUM(C455:C481)</f>
        <v>3280</v>
      </c>
      <c r="D482" s="37"/>
    </row>
    <row r="483" spans="1:4" ht="12.75">
      <c r="A483" s="264" t="s">
        <v>263</v>
      </c>
      <c r="B483" s="4" t="s">
        <v>11</v>
      </c>
      <c r="C483" s="83">
        <f>41+178</f>
        <v>219</v>
      </c>
      <c r="D483" s="79" t="s">
        <v>66</v>
      </c>
    </row>
    <row r="484" spans="1:4" ht="12.75">
      <c r="A484" s="264"/>
      <c r="B484" s="4" t="s">
        <v>12</v>
      </c>
      <c r="C484" s="82">
        <f>114+55</f>
        <v>169</v>
      </c>
      <c r="D484" s="79" t="s">
        <v>66</v>
      </c>
    </row>
    <row r="485" spans="1:4" ht="12.75">
      <c r="A485" s="264"/>
      <c r="B485" s="4" t="s">
        <v>13</v>
      </c>
      <c r="C485" s="82">
        <f>64+124</f>
        <v>188</v>
      </c>
      <c r="D485" s="79" t="s">
        <v>66</v>
      </c>
    </row>
    <row r="486" spans="1:4" ht="12.75">
      <c r="A486" s="264"/>
      <c r="B486" s="4" t="s">
        <v>14</v>
      </c>
      <c r="C486" s="82">
        <v>130</v>
      </c>
      <c r="D486" s="79" t="s">
        <v>66</v>
      </c>
    </row>
    <row r="487" spans="1:4" ht="12.75">
      <c r="A487" s="264"/>
      <c r="B487" s="4" t="s">
        <v>15</v>
      </c>
      <c r="C487" s="82">
        <v>112</v>
      </c>
      <c r="D487" s="79" t="s">
        <v>66</v>
      </c>
    </row>
    <row r="488" spans="1:4" ht="12.75">
      <c r="A488" s="264"/>
      <c r="B488" s="4" t="s">
        <v>16</v>
      </c>
      <c r="C488" s="82">
        <f>90+174</f>
        <v>264</v>
      </c>
      <c r="D488" s="79" t="s">
        <v>66</v>
      </c>
    </row>
    <row r="489" spans="1:4" ht="12.75">
      <c r="A489" s="264"/>
      <c r="B489" s="4" t="s">
        <v>17</v>
      </c>
      <c r="C489" s="82">
        <f>60+40</f>
        <v>100</v>
      </c>
      <c r="D489" s="79" t="s">
        <v>66</v>
      </c>
    </row>
    <row r="490" spans="1:4" ht="12.75">
      <c r="A490" s="264"/>
      <c r="B490" s="4" t="s">
        <v>18</v>
      </c>
      <c r="C490" s="82">
        <f>69+73+15</f>
        <v>157</v>
      </c>
      <c r="D490" s="79" t="s">
        <v>66</v>
      </c>
    </row>
    <row r="491" spans="1:4" ht="12.75">
      <c r="A491" s="264"/>
      <c r="B491" s="4" t="s">
        <v>19</v>
      </c>
      <c r="C491" s="83">
        <v>40</v>
      </c>
      <c r="D491" s="79" t="s">
        <v>66</v>
      </c>
    </row>
    <row r="492" spans="1:4" ht="12.75">
      <c r="A492" s="264"/>
      <c r="B492" s="4" t="s">
        <v>20</v>
      </c>
      <c r="C492" s="83">
        <f>107+67</f>
        <v>174</v>
      </c>
      <c r="D492" s="79" t="s">
        <v>66</v>
      </c>
    </row>
    <row r="493" spans="1:4" ht="12.75">
      <c r="A493" s="264"/>
      <c r="B493" s="4" t="s">
        <v>21</v>
      </c>
      <c r="C493" s="83">
        <f>154+173</f>
        <v>327</v>
      </c>
      <c r="D493" s="79" t="s">
        <v>66</v>
      </c>
    </row>
    <row r="494" spans="1:4" ht="12.75">
      <c r="A494" s="264"/>
      <c r="B494" s="4" t="s">
        <v>22</v>
      </c>
      <c r="C494" s="83">
        <v>62</v>
      </c>
      <c r="D494" s="79" t="s">
        <v>66</v>
      </c>
    </row>
    <row r="495" spans="1:4" ht="12.75">
      <c r="A495" s="264"/>
      <c r="B495" s="4" t="s">
        <v>23</v>
      </c>
      <c r="C495" s="83">
        <v>39</v>
      </c>
      <c r="D495" s="79" t="s">
        <v>66</v>
      </c>
    </row>
    <row r="496" spans="1:4" ht="12.75">
      <c r="A496" s="264"/>
      <c r="B496" s="4" t="s">
        <v>1279</v>
      </c>
      <c r="C496" s="83">
        <v>40</v>
      </c>
      <c r="D496" s="79" t="s">
        <v>66</v>
      </c>
    </row>
    <row r="497" spans="1:4" ht="12.75">
      <c r="A497" s="264"/>
      <c r="B497" s="4" t="s">
        <v>24</v>
      </c>
      <c r="C497" s="83">
        <f>36+109</f>
        <v>145</v>
      </c>
      <c r="D497" s="79" t="s">
        <v>66</v>
      </c>
    </row>
    <row r="498" spans="1:4" ht="12.75">
      <c r="A498" s="264"/>
      <c r="B498" s="4" t="s">
        <v>25</v>
      </c>
      <c r="C498" s="83">
        <f>122+220</f>
        <v>342</v>
      </c>
      <c r="D498" s="79" t="s">
        <v>66</v>
      </c>
    </row>
    <row r="499" spans="1:4" ht="12.75">
      <c r="A499" s="264"/>
      <c r="B499" s="4" t="s">
        <v>26</v>
      </c>
      <c r="C499" s="83">
        <f>45+38</f>
        <v>83</v>
      </c>
      <c r="D499" s="79" t="s">
        <v>66</v>
      </c>
    </row>
    <row r="500" spans="1:4" ht="12.75">
      <c r="A500" s="264"/>
      <c r="B500" s="4" t="s">
        <v>27</v>
      </c>
      <c r="C500" s="83">
        <f>45+28</f>
        <v>73</v>
      </c>
      <c r="D500" s="79" t="s">
        <v>66</v>
      </c>
    </row>
    <row r="501" spans="1:4" ht="12.75">
      <c r="A501" s="264"/>
      <c r="B501" s="4" t="s">
        <v>43</v>
      </c>
      <c r="C501" s="83">
        <f>26+30</f>
        <v>56</v>
      </c>
      <c r="D501" s="79" t="s">
        <v>66</v>
      </c>
    </row>
    <row r="502" spans="1:4" ht="12.75">
      <c r="A502" s="264"/>
      <c r="B502" s="4" t="s">
        <v>646</v>
      </c>
      <c r="C502" s="83">
        <v>57</v>
      </c>
      <c r="D502" s="79" t="s">
        <v>66</v>
      </c>
    </row>
    <row r="503" spans="1:4" ht="12.75">
      <c r="A503" s="264"/>
      <c r="B503" s="4" t="s">
        <v>44</v>
      </c>
      <c r="C503" s="83">
        <v>40</v>
      </c>
      <c r="D503" s="79" t="s">
        <v>66</v>
      </c>
    </row>
    <row r="504" spans="1:4" ht="12.75">
      <c r="A504" s="264"/>
      <c r="B504" s="4" t="s">
        <v>45</v>
      </c>
      <c r="C504" s="83">
        <v>40</v>
      </c>
      <c r="D504" s="79" t="s">
        <v>66</v>
      </c>
    </row>
    <row r="505" spans="1:4" ht="12.75">
      <c r="A505" s="264"/>
      <c r="B505" s="4" t="s">
        <v>46</v>
      </c>
      <c r="C505" s="83">
        <v>40</v>
      </c>
      <c r="D505" s="79" t="s">
        <v>66</v>
      </c>
    </row>
    <row r="506" spans="1:4" ht="12.75">
      <c r="A506" s="264"/>
      <c r="B506" s="54" t="s">
        <v>725</v>
      </c>
      <c r="C506" s="83">
        <v>64</v>
      </c>
      <c r="D506" s="79" t="s">
        <v>66</v>
      </c>
    </row>
    <row r="507" spans="1:4" ht="12.75">
      <c r="A507" s="264"/>
      <c r="B507" s="4" t="s">
        <v>942</v>
      </c>
      <c r="C507" s="83">
        <v>20</v>
      </c>
      <c r="D507" s="79" t="s">
        <v>66</v>
      </c>
    </row>
    <row r="508" spans="1:4" ht="12.75">
      <c r="A508" s="264"/>
      <c r="B508" s="4" t="s">
        <v>1319</v>
      </c>
      <c r="C508" s="83">
        <v>60</v>
      </c>
      <c r="D508" s="79" t="s">
        <v>66</v>
      </c>
    </row>
    <row r="509" spans="1:4" ht="12.75">
      <c r="A509" s="264"/>
      <c r="B509" s="4" t="s">
        <v>837</v>
      </c>
      <c r="C509" s="83">
        <v>30</v>
      </c>
      <c r="D509" s="79" t="s">
        <v>66</v>
      </c>
    </row>
    <row r="510" spans="1:4" ht="12.75">
      <c r="A510" s="264"/>
      <c r="B510" s="4" t="s">
        <v>47</v>
      </c>
      <c r="C510" s="83">
        <f>51+45</f>
        <v>96</v>
      </c>
      <c r="D510" s="79" t="s">
        <v>66</v>
      </c>
    </row>
    <row r="511" spans="1:4" ht="12.75">
      <c r="A511" s="264"/>
      <c r="B511" s="4" t="s">
        <v>48</v>
      </c>
      <c r="C511" s="83">
        <v>40</v>
      </c>
      <c r="D511" s="79" t="s">
        <v>66</v>
      </c>
    </row>
    <row r="512" spans="1:4" ht="12.75">
      <c r="A512" s="264"/>
      <c r="B512" s="4" t="s">
        <v>49</v>
      </c>
      <c r="C512" s="83">
        <f>16+21</f>
        <v>37</v>
      </c>
      <c r="D512" s="79" t="s">
        <v>66</v>
      </c>
    </row>
    <row r="513" spans="1:4" ht="12.75">
      <c r="A513" s="264"/>
      <c r="B513" s="4" t="s">
        <v>50</v>
      </c>
      <c r="C513" s="83">
        <v>20</v>
      </c>
      <c r="D513" s="79" t="s">
        <v>66</v>
      </c>
    </row>
    <row r="514" spans="1:4" ht="12.75">
      <c r="A514" s="264"/>
      <c r="B514" s="4" t="s">
        <v>51</v>
      </c>
      <c r="C514" s="83">
        <f>25+25</f>
        <v>50</v>
      </c>
      <c r="D514" s="79" t="s">
        <v>66</v>
      </c>
    </row>
    <row r="515" spans="1:4" ht="12.75">
      <c r="A515" s="264"/>
      <c r="B515" s="4" t="s">
        <v>647</v>
      </c>
      <c r="C515" s="83">
        <f>16+16</f>
        <v>32</v>
      </c>
      <c r="D515" s="79" t="s">
        <v>66</v>
      </c>
    </row>
    <row r="516" spans="1:4" ht="12.75">
      <c r="A516" s="264"/>
      <c r="B516" s="4" t="s">
        <v>648</v>
      </c>
      <c r="C516" s="83">
        <f>14+14</f>
        <v>28</v>
      </c>
      <c r="D516" s="79" t="s">
        <v>66</v>
      </c>
    </row>
    <row r="517" spans="1:4" ht="12.75">
      <c r="A517" s="264"/>
      <c r="B517" s="4" t="s">
        <v>52</v>
      </c>
      <c r="C517" s="82">
        <v>20</v>
      </c>
      <c r="D517" s="79" t="s">
        <v>66</v>
      </c>
    </row>
    <row r="518" spans="1:4" ht="12.75">
      <c r="A518" s="264"/>
      <c r="B518" s="4" t="s">
        <v>836</v>
      </c>
      <c r="C518" s="82">
        <f>20+16</f>
        <v>36</v>
      </c>
      <c r="D518" s="79" t="s">
        <v>66</v>
      </c>
    </row>
    <row r="519" spans="1:4" ht="12.75">
      <c r="A519" s="264"/>
      <c r="B519" s="4" t="s">
        <v>649</v>
      </c>
      <c r="C519" s="82">
        <f>18+20</f>
        <v>38</v>
      </c>
      <c r="D519" s="79" t="s">
        <v>66</v>
      </c>
    </row>
    <row r="520" spans="1:4" ht="12.75">
      <c r="A520" s="264"/>
      <c r="B520" s="4" t="s">
        <v>1101</v>
      </c>
      <c r="C520" s="86">
        <f>SUM(C483:C519)</f>
        <v>3468</v>
      </c>
      <c r="D520" s="37"/>
    </row>
    <row r="521" spans="1:4" ht="12.75">
      <c r="A521" s="259" t="s">
        <v>264</v>
      </c>
      <c r="B521" s="4" t="s">
        <v>54</v>
      </c>
      <c r="C521" s="82">
        <f>209+150</f>
        <v>359</v>
      </c>
      <c r="D521" s="79" t="s">
        <v>66</v>
      </c>
    </row>
    <row r="522" spans="1:4" ht="12.75">
      <c r="A522" s="260"/>
      <c r="B522" s="4" t="s">
        <v>55</v>
      </c>
      <c r="C522" s="82">
        <f>126+244</f>
        <v>370</v>
      </c>
      <c r="D522" s="79" t="s">
        <v>66</v>
      </c>
    </row>
    <row r="523" spans="1:4" ht="12.75">
      <c r="A523" s="260"/>
      <c r="B523" s="4" t="s">
        <v>56</v>
      </c>
      <c r="C523" s="82">
        <f>288+98</f>
        <v>386</v>
      </c>
      <c r="D523" s="79" t="s">
        <v>66</v>
      </c>
    </row>
    <row r="524" spans="1:4" ht="12.75">
      <c r="A524" s="260"/>
      <c r="B524" s="4" t="s">
        <v>57</v>
      </c>
      <c r="C524" s="82">
        <v>112</v>
      </c>
      <c r="D524" s="79" t="s">
        <v>66</v>
      </c>
    </row>
    <row r="525" spans="1:4" ht="12.75">
      <c r="A525" s="260"/>
      <c r="B525" s="4" t="s">
        <v>58</v>
      </c>
      <c r="C525" s="82">
        <f>120+165</f>
        <v>285</v>
      </c>
      <c r="D525" s="79" t="s">
        <v>66</v>
      </c>
    </row>
    <row r="526" spans="1:4" ht="12.75">
      <c r="A526" s="260"/>
      <c r="B526" s="4" t="s">
        <v>59</v>
      </c>
      <c r="C526" s="82">
        <f>14+16</f>
        <v>30</v>
      </c>
      <c r="D526" s="79" t="s">
        <v>66</v>
      </c>
    </row>
    <row r="527" spans="1:4" ht="12.75">
      <c r="A527" s="260"/>
      <c r="B527" s="4" t="s">
        <v>60</v>
      </c>
      <c r="C527" s="82">
        <f>28+16</f>
        <v>44</v>
      </c>
      <c r="D527" s="79" t="s">
        <v>66</v>
      </c>
    </row>
    <row r="528" spans="1:4" ht="12.75">
      <c r="A528" s="260"/>
      <c r="B528" s="4" t="s">
        <v>61</v>
      </c>
      <c r="C528" s="83">
        <f>45+190+140+88</f>
        <v>463</v>
      </c>
      <c r="D528" s="79" t="s">
        <v>66</v>
      </c>
    </row>
    <row r="529" spans="1:4" ht="12.75">
      <c r="A529" s="260"/>
      <c r="B529" s="4" t="s">
        <v>62</v>
      </c>
      <c r="C529" s="83">
        <f>150+100</f>
        <v>250</v>
      </c>
      <c r="D529" s="79" t="s">
        <v>66</v>
      </c>
    </row>
    <row r="530" spans="1:4" ht="12.75">
      <c r="A530" s="260"/>
      <c r="B530" s="4" t="s">
        <v>63</v>
      </c>
      <c r="C530" s="83">
        <f>148+87</f>
        <v>235</v>
      </c>
      <c r="D530" s="79" t="s">
        <v>66</v>
      </c>
    </row>
    <row r="531" spans="1:4" ht="12.75">
      <c r="A531" s="260"/>
      <c r="B531" s="4" t="s">
        <v>67</v>
      </c>
      <c r="C531" s="83">
        <v>72</v>
      </c>
      <c r="D531" s="79" t="s">
        <v>66</v>
      </c>
    </row>
    <row r="532" spans="1:4" ht="12.75">
      <c r="A532" s="260"/>
      <c r="B532" s="4" t="s">
        <v>726</v>
      </c>
      <c r="C532" s="83">
        <f>28+33</f>
        <v>61</v>
      </c>
      <c r="D532" s="79" t="s">
        <v>66</v>
      </c>
    </row>
    <row r="533" spans="1:4" ht="12.75">
      <c r="A533" s="260"/>
      <c r="B533" s="4" t="s">
        <v>68</v>
      </c>
      <c r="C533" s="83">
        <v>40</v>
      </c>
      <c r="D533" s="79" t="s">
        <v>66</v>
      </c>
    </row>
    <row r="534" spans="1:4" ht="12.75">
      <c r="A534" s="260"/>
      <c r="B534" s="4" t="s">
        <v>69</v>
      </c>
      <c r="C534" s="83">
        <v>72</v>
      </c>
      <c r="D534" s="79" t="s">
        <v>66</v>
      </c>
    </row>
    <row r="535" spans="1:4" ht="12.75">
      <c r="A535" s="260"/>
      <c r="B535" s="4" t="s">
        <v>651</v>
      </c>
      <c r="C535" s="83">
        <f>85+80</f>
        <v>165</v>
      </c>
      <c r="D535" s="79" t="s">
        <v>66</v>
      </c>
    </row>
    <row r="536" spans="1:4" ht="12.75">
      <c r="A536" s="260"/>
      <c r="B536" s="4" t="s">
        <v>652</v>
      </c>
      <c r="C536" s="83">
        <f>66+20</f>
        <v>86</v>
      </c>
      <c r="D536" s="79" t="s">
        <v>66</v>
      </c>
    </row>
    <row r="537" spans="1:4" ht="12.75">
      <c r="A537" s="260"/>
      <c r="B537" s="4" t="s">
        <v>618</v>
      </c>
      <c r="C537" s="83">
        <f>13*20</f>
        <v>260</v>
      </c>
      <c r="D537" s="79" t="s">
        <v>66</v>
      </c>
    </row>
    <row r="538" spans="1:4" ht="12.75">
      <c r="A538" s="261"/>
      <c r="B538" s="4" t="s">
        <v>1101</v>
      </c>
      <c r="C538" s="87">
        <f>SUM(C521:C537)</f>
        <v>3290</v>
      </c>
      <c r="D538" s="37"/>
    </row>
    <row r="539" spans="1:4" ht="12.75">
      <c r="A539" s="264" t="s">
        <v>265</v>
      </c>
      <c r="B539" s="4" t="s">
        <v>510</v>
      </c>
      <c r="C539" s="83">
        <v>257</v>
      </c>
      <c r="D539" s="79" t="s">
        <v>66</v>
      </c>
    </row>
    <row r="540" spans="1:4" ht="12.75">
      <c r="A540" s="264"/>
      <c r="B540" s="4" t="s">
        <v>70</v>
      </c>
      <c r="C540" s="83">
        <v>37</v>
      </c>
      <c r="D540" s="79" t="s">
        <v>66</v>
      </c>
    </row>
    <row r="541" spans="1:4" ht="12.75">
      <c r="A541" s="264"/>
      <c r="B541" s="4" t="s">
        <v>71</v>
      </c>
      <c r="C541" s="83">
        <f>84+65</f>
        <v>149</v>
      </c>
      <c r="D541" s="79" t="s">
        <v>66</v>
      </c>
    </row>
    <row r="542" spans="1:4" ht="12.75">
      <c r="A542" s="264"/>
      <c r="B542" s="4" t="s">
        <v>72</v>
      </c>
      <c r="C542" s="83">
        <v>105</v>
      </c>
      <c r="D542" s="79" t="s">
        <v>66</v>
      </c>
    </row>
    <row r="543" spans="1:4" ht="12.75">
      <c r="A543" s="264"/>
      <c r="B543" s="4" t="s">
        <v>653</v>
      </c>
      <c r="C543" s="83">
        <v>45</v>
      </c>
      <c r="D543" s="79" t="s">
        <v>66</v>
      </c>
    </row>
    <row r="544" spans="1:4" ht="12.75">
      <c r="A544" s="264"/>
      <c r="B544" s="4" t="s">
        <v>73</v>
      </c>
      <c r="C544" s="83">
        <f>62+76</f>
        <v>138</v>
      </c>
      <c r="D544" s="79" t="s">
        <v>66</v>
      </c>
    </row>
    <row r="545" spans="1:4" ht="12.75">
      <c r="A545" s="264"/>
      <c r="B545" s="4" t="s">
        <v>74</v>
      </c>
      <c r="C545" s="82">
        <v>96</v>
      </c>
      <c r="D545" s="79" t="s">
        <v>66</v>
      </c>
    </row>
    <row r="546" spans="1:4" ht="12.75">
      <c r="A546" s="264"/>
      <c r="B546" s="4" t="s">
        <v>75</v>
      </c>
      <c r="C546" s="83">
        <f>123+196</f>
        <v>319</v>
      </c>
      <c r="D546" s="79" t="s">
        <v>66</v>
      </c>
    </row>
    <row r="547" spans="1:4" ht="12.75">
      <c r="A547" s="264"/>
      <c r="B547" s="4" t="s">
        <v>76</v>
      </c>
      <c r="C547" s="83">
        <f>105+69</f>
        <v>174</v>
      </c>
      <c r="D547" s="79" t="s">
        <v>66</v>
      </c>
    </row>
    <row r="548" spans="1:4" ht="12.75">
      <c r="A548" s="264"/>
      <c r="B548" s="4" t="s">
        <v>77</v>
      </c>
      <c r="C548" s="82">
        <v>120</v>
      </c>
      <c r="D548" s="79" t="s">
        <v>66</v>
      </c>
    </row>
    <row r="549" spans="1:4" ht="12.75">
      <c r="A549" s="264"/>
      <c r="B549" s="4" t="s">
        <v>78</v>
      </c>
      <c r="C549" s="82">
        <v>68</v>
      </c>
      <c r="D549" s="79" t="s">
        <v>66</v>
      </c>
    </row>
    <row r="550" spans="1:4" ht="12.75">
      <c r="A550" s="264"/>
      <c r="B550" s="4" t="s">
        <v>79</v>
      </c>
      <c r="C550" s="82">
        <f>48+100</f>
        <v>148</v>
      </c>
      <c r="D550" s="79" t="s">
        <v>66</v>
      </c>
    </row>
    <row r="551" spans="1:4" ht="12.75">
      <c r="A551" s="264"/>
      <c r="B551" s="4" t="s">
        <v>53</v>
      </c>
      <c r="C551" s="83">
        <f>30+108</f>
        <v>138</v>
      </c>
      <c r="D551" s="79" t="s">
        <v>66</v>
      </c>
    </row>
    <row r="552" spans="1:4" ht="12.75">
      <c r="A552" s="264"/>
      <c r="B552" s="4" t="s">
        <v>650</v>
      </c>
      <c r="C552" s="83">
        <f>110+92</f>
        <v>202</v>
      </c>
      <c r="D552" s="79" t="s">
        <v>66</v>
      </c>
    </row>
    <row r="553" spans="1:4" ht="12.75">
      <c r="A553" s="264"/>
      <c r="B553" s="4" t="s">
        <v>1643</v>
      </c>
      <c r="C553" s="196">
        <v>233</v>
      </c>
      <c r="D553" s="79" t="s">
        <v>66</v>
      </c>
    </row>
    <row r="554" spans="1:4" ht="12.75">
      <c r="A554" s="264"/>
      <c r="B554" s="4" t="s">
        <v>1646</v>
      </c>
      <c r="C554" s="196">
        <v>45</v>
      </c>
      <c r="D554" s="79" t="s">
        <v>66</v>
      </c>
    </row>
    <row r="555" spans="1:4" ht="12.75">
      <c r="A555" s="264"/>
      <c r="B555" s="4" t="s">
        <v>1258</v>
      </c>
      <c r="C555" s="82">
        <f>46+45</f>
        <v>91</v>
      </c>
      <c r="D555" s="79" t="s">
        <v>66</v>
      </c>
    </row>
    <row r="556" spans="1:4" ht="12.75">
      <c r="A556" s="264"/>
      <c r="B556" s="4" t="s">
        <v>80</v>
      </c>
      <c r="C556" s="82">
        <f>76+48</f>
        <v>124</v>
      </c>
      <c r="D556" s="79" t="s">
        <v>66</v>
      </c>
    </row>
    <row r="557" spans="1:4" ht="12.75">
      <c r="A557" s="264"/>
      <c r="B557" s="4" t="s">
        <v>81</v>
      </c>
      <c r="C557" s="82">
        <f>42+33</f>
        <v>75</v>
      </c>
      <c r="D557" s="79" t="s">
        <v>66</v>
      </c>
    </row>
    <row r="558" spans="1:4" ht="12.75">
      <c r="A558" s="264"/>
      <c r="B558" s="4" t="s">
        <v>82</v>
      </c>
      <c r="C558" s="82">
        <f>79+114</f>
        <v>193</v>
      </c>
      <c r="D558" s="79" t="s">
        <v>66</v>
      </c>
    </row>
    <row r="559" spans="1:4" ht="12.75">
      <c r="A559" s="264"/>
      <c r="B559" s="4" t="s">
        <v>654</v>
      </c>
      <c r="C559" s="82">
        <v>30</v>
      </c>
      <c r="D559" s="79" t="s">
        <v>66</v>
      </c>
    </row>
    <row r="560" spans="1:4" ht="12.75">
      <c r="A560" s="264"/>
      <c r="B560" s="4" t="s">
        <v>83</v>
      </c>
      <c r="C560" s="82">
        <f>33+51</f>
        <v>84</v>
      </c>
      <c r="D560" s="79" t="s">
        <v>66</v>
      </c>
    </row>
    <row r="561" spans="1:4" ht="12.75">
      <c r="A561" s="264"/>
      <c r="B561" s="25" t="s">
        <v>1101</v>
      </c>
      <c r="C561" s="86">
        <f>SUM(C539:C560)</f>
        <v>2871</v>
      </c>
      <c r="D561" s="37"/>
    </row>
    <row r="562" spans="1:4" ht="12.75">
      <c r="A562" s="264" t="s">
        <v>266</v>
      </c>
      <c r="B562" s="4" t="s">
        <v>655</v>
      </c>
      <c r="C562" s="227">
        <f>81+306</f>
        <v>387</v>
      </c>
      <c r="D562" s="79" t="s">
        <v>66</v>
      </c>
    </row>
    <row r="563" spans="1:4" ht="12.75">
      <c r="A563" s="264"/>
      <c r="B563" s="78" t="s">
        <v>84</v>
      </c>
      <c r="C563" s="83">
        <v>128</v>
      </c>
      <c r="D563" s="79" t="s">
        <v>66</v>
      </c>
    </row>
    <row r="564" spans="1:4" ht="12.75">
      <c r="A564" s="264"/>
      <c r="B564" s="78" t="s">
        <v>85</v>
      </c>
      <c r="C564" s="83">
        <f>70+49</f>
        <v>119</v>
      </c>
      <c r="D564" s="79" t="s">
        <v>66</v>
      </c>
    </row>
    <row r="565" spans="1:4" ht="12.75">
      <c r="A565" s="264"/>
      <c r="B565" s="78" t="s">
        <v>86</v>
      </c>
      <c r="C565" s="83">
        <v>114</v>
      </c>
      <c r="D565" s="79" t="s">
        <v>66</v>
      </c>
    </row>
    <row r="566" spans="1:4" ht="12.75">
      <c r="A566" s="264"/>
      <c r="B566" s="52" t="s">
        <v>87</v>
      </c>
      <c r="C566" s="83">
        <f>114+148</f>
        <v>262</v>
      </c>
      <c r="D566" s="79" t="s">
        <v>66</v>
      </c>
    </row>
    <row r="567" spans="1:4" ht="12.75">
      <c r="A567" s="264"/>
      <c r="B567" s="78" t="s">
        <v>88</v>
      </c>
      <c r="C567" s="83">
        <v>96</v>
      </c>
      <c r="D567" s="79" t="s">
        <v>66</v>
      </c>
    </row>
    <row r="568" spans="1:4" ht="12.75">
      <c r="A568" s="264"/>
      <c r="B568" s="78" t="s">
        <v>89</v>
      </c>
      <c r="C568" s="83">
        <f>178+105</f>
        <v>283</v>
      </c>
      <c r="D568" s="79" t="s">
        <v>66</v>
      </c>
    </row>
    <row r="569" spans="1:4" ht="12.75">
      <c r="A569" s="264"/>
      <c r="B569" s="78" t="s">
        <v>90</v>
      </c>
      <c r="C569" s="83">
        <f>96+18</f>
        <v>114</v>
      </c>
      <c r="D569" s="79" t="s">
        <v>66</v>
      </c>
    </row>
    <row r="570" spans="1:4" ht="12.75">
      <c r="A570" s="264"/>
      <c r="B570" s="78" t="s">
        <v>91</v>
      </c>
      <c r="C570" s="83">
        <f>75+85+72+20+20</f>
        <v>272</v>
      </c>
      <c r="D570" s="79" t="s">
        <v>66</v>
      </c>
    </row>
    <row r="571" spans="1:4" ht="12.75">
      <c r="A571" s="264"/>
      <c r="B571" s="78" t="s">
        <v>92</v>
      </c>
      <c r="C571" s="83">
        <f>51+27</f>
        <v>78</v>
      </c>
      <c r="D571" s="79" t="s">
        <v>66</v>
      </c>
    </row>
    <row r="572" spans="1:4" ht="12.75">
      <c r="A572" s="264"/>
      <c r="B572" s="78" t="s">
        <v>93</v>
      </c>
      <c r="C572" s="83">
        <f>30+36</f>
        <v>66</v>
      </c>
      <c r="D572" s="79" t="s">
        <v>66</v>
      </c>
    </row>
    <row r="573" spans="1:4" ht="12.75">
      <c r="A573" s="264"/>
      <c r="B573" s="52" t="s">
        <v>94</v>
      </c>
      <c r="C573" s="83">
        <f>37+58</f>
        <v>95</v>
      </c>
      <c r="D573" s="79" t="s">
        <v>66</v>
      </c>
    </row>
    <row r="574" spans="1:4" ht="12.75">
      <c r="A574" s="264"/>
      <c r="B574" s="4" t="s">
        <v>95</v>
      </c>
      <c r="C574" s="83">
        <v>55</v>
      </c>
      <c r="D574" s="79" t="s">
        <v>66</v>
      </c>
    </row>
    <row r="575" spans="1:4" ht="12.75">
      <c r="A575" s="264"/>
      <c r="B575" s="4" t="s">
        <v>96</v>
      </c>
      <c r="C575" s="83">
        <f>42+78</f>
        <v>120</v>
      </c>
      <c r="D575" s="79" t="s">
        <v>66</v>
      </c>
    </row>
    <row r="576" spans="1:4" ht="12.75">
      <c r="A576" s="264"/>
      <c r="B576" s="4" t="s">
        <v>97</v>
      </c>
      <c r="C576" s="83">
        <f>87+30</f>
        <v>117</v>
      </c>
      <c r="D576" s="79" t="s">
        <v>66</v>
      </c>
    </row>
    <row r="577" spans="1:4" ht="12.75">
      <c r="A577" s="264"/>
      <c r="B577" s="4" t="s">
        <v>98</v>
      </c>
      <c r="C577" s="83">
        <v>30</v>
      </c>
      <c r="D577" s="79" t="s">
        <v>66</v>
      </c>
    </row>
    <row r="578" spans="1:4" ht="12.75">
      <c r="A578" s="264"/>
      <c r="B578" s="4" t="s">
        <v>99</v>
      </c>
      <c r="C578" s="83">
        <v>51</v>
      </c>
      <c r="D578" s="79" t="s">
        <v>66</v>
      </c>
    </row>
    <row r="579" spans="1:4" ht="12.75">
      <c r="A579" s="264"/>
      <c r="B579" s="4" t="s">
        <v>100</v>
      </c>
      <c r="C579" s="83">
        <v>40</v>
      </c>
      <c r="D579" s="79" t="s">
        <v>66</v>
      </c>
    </row>
    <row r="580" spans="1:4" ht="12.75">
      <c r="A580" s="264"/>
      <c r="B580" s="4" t="s">
        <v>101</v>
      </c>
      <c r="C580" s="83">
        <f>60+40</f>
        <v>100</v>
      </c>
      <c r="D580" s="79" t="s">
        <v>66</v>
      </c>
    </row>
    <row r="581" spans="1:4" ht="12.75">
      <c r="A581" s="264"/>
      <c r="B581" s="4" t="s">
        <v>102</v>
      </c>
      <c r="C581" s="82">
        <f>120+15</f>
        <v>135</v>
      </c>
      <c r="D581" s="79" t="s">
        <v>66</v>
      </c>
    </row>
    <row r="582" spans="1:4" ht="12.75">
      <c r="A582" s="264"/>
      <c r="B582" s="4" t="s">
        <v>103</v>
      </c>
      <c r="C582" s="82">
        <f>60+18</f>
        <v>78</v>
      </c>
      <c r="D582" s="79" t="s">
        <v>66</v>
      </c>
    </row>
    <row r="583" spans="1:4" ht="12.75">
      <c r="A583" s="264"/>
      <c r="B583" s="4" t="s">
        <v>656</v>
      </c>
      <c r="C583" s="82">
        <f>30+10</f>
        <v>40</v>
      </c>
      <c r="D583" s="79" t="s">
        <v>66</v>
      </c>
    </row>
    <row r="584" spans="1:4" ht="12.75">
      <c r="A584" s="264"/>
      <c r="B584" s="4" t="s">
        <v>104</v>
      </c>
      <c r="C584" s="82">
        <f>20+12</f>
        <v>32</v>
      </c>
      <c r="D584" s="79" t="s">
        <v>66</v>
      </c>
    </row>
    <row r="585" spans="1:4" ht="12.75">
      <c r="A585" s="264"/>
      <c r="B585" s="4" t="s">
        <v>105</v>
      </c>
      <c r="C585" s="82">
        <f>20+20</f>
        <v>40</v>
      </c>
      <c r="D585" s="79" t="s">
        <v>66</v>
      </c>
    </row>
    <row r="586" spans="1:4" ht="12.75">
      <c r="A586" s="264"/>
      <c r="B586" s="4" t="s">
        <v>106</v>
      </c>
      <c r="C586" s="82">
        <v>20</v>
      </c>
      <c r="D586" s="79" t="s">
        <v>66</v>
      </c>
    </row>
    <row r="587" spans="1:4" ht="12.75">
      <c r="A587" s="264"/>
      <c r="B587" s="4" t="s">
        <v>657</v>
      </c>
      <c r="C587" s="83">
        <v>40</v>
      </c>
      <c r="D587" s="79" t="s">
        <v>66</v>
      </c>
    </row>
    <row r="588" spans="1:4" ht="12.75">
      <c r="A588" s="264"/>
      <c r="B588" s="4" t="s">
        <v>658</v>
      </c>
      <c r="C588" s="83">
        <f>36+24</f>
        <v>60</v>
      </c>
      <c r="D588" s="79" t="s">
        <v>66</v>
      </c>
    </row>
    <row r="589" spans="1:4" ht="12.75">
      <c r="A589" s="264"/>
      <c r="B589" s="4" t="s">
        <v>107</v>
      </c>
      <c r="C589" s="82">
        <f>20+20</f>
        <v>40</v>
      </c>
      <c r="D589" s="79" t="s">
        <v>66</v>
      </c>
    </row>
    <row r="590" spans="1:4" ht="12.75">
      <c r="A590" s="264"/>
      <c r="B590" s="4" t="s">
        <v>659</v>
      </c>
      <c r="C590" s="82">
        <f>30+21</f>
        <v>51</v>
      </c>
      <c r="D590" s="79" t="s">
        <v>66</v>
      </c>
    </row>
    <row r="591" spans="1:4" ht="12.75">
      <c r="A591" s="264"/>
      <c r="B591" s="4" t="s">
        <v>1101</v>
      </c>
      <c r="C591" s="85">
        <f>SUM(C562:C590)</f>
        <v>3063</v>
      </c>
      <c r="D591" s="37"/>
    </row>
    <row r="592" spans="1:4" ht="12.75">
      <c r="A592" s="264" t="s">
        <v>267</v>
      </c>
      <c r="B592" s="52" t="s">
        <v>108</v>
      </c>
      <c r="C592" s="82">
        <f>71+47</f>
        <v>118</v>
      </c>
      <c r="D592" s="79" t="s">
        <v>66</v>
      </c>
    </row>
    <row r="593" spans="1:4" ht="12.75">
      <c r="A593" s="264"/>
      <c r="B593" s="78" t="s">
        <v>109</v>
      </c>
      <c r="C593" s="82">
        <f>90+54</f>
        <v>144</v>
      </c>
      <c r="D593" s="79" t="s">
        <v>66</v>
      </c>
    </row>
    <row r="594" spans="1:4" ht="12.75">
      <c r="A594" s="264"/>
      <c r="B594" s="78" t="s">
        <v>660</v>
      </c>
      <c r="C594" s="82">
        <f>84+108</f>
        <v>192</v>
      </c>
      <c r="D594" s="79" t="s">
        <v>66</v>
      </c>
    </row>
    <row r="595" spans="1:4" ht="12.75">
      <c r="A595" s="264"/>
      <c r="B595" s="78" t="s">
        <v>111</v>
      </c>
      <c r="C595" s="82">
        <f>20+25</f>
        <v>45</v>
      </c>
      <c r="D595" s="79" t="s">
        <v>66</v>
      </c>
    </row>
    <row r="596" spans="1:4" ht="12.75">
      <c r="A596" s="264"/>
      <c r="B596" s="78" t="s">
        <v>110</v>
      </c>
      <c r="C596" s="82">
        <f>20+15</f>
        <v>35</v>
      </c>
      <c r="D596" s="79" t="s">
        <v>66</v>
      </c>
    </row>
    <row r="597" spans="1:4" ht="12.75">
      <c r="A597" s="264"/>
      <c r="B597" s="78" t="s">
        <v>661</v>
      </c>
      <c r="C597" s="82">
        <f>92+65</f>
        <v>157</v>
      </c>
      <c r="D597" s="79" t="s">
        <v>66</v>
      </c>
    </row>
    <row r="598" spans="1:4" ht="12.75">
      <c r="A598" s="264"/>
      <c r="B598" s="78" t="s">
        <v>662</v>
      </c>
      <c r="C598" s="82">
        <f>82+62+76</f>
        <v>220</v>
      </c>
      <c r="D598" s="79" t="s">
        <v>66</v>
      </c>
    </row>
    <row r="599" spans="1:4" ht="12.75">
      <c r="A599" s="264"/>
      <c r="B599" s="78" t="s">
        <v>112</v>
      </c>
      <c r="C599" s="82">
        <v>40</v>
      </c>
      <c r="D599" s="79" t="s">
        <v>66</v>
      </c>
    </row>
    <row r="600" spans="1:4" ht="12.75">
      <c r="A600" s="264"/>
      <c r="B600" s="78" t="s">
        <v>113</v>
      </c>
      <c r="C600" s="83">
        <v>46</v>
      </c>
      <c r="D600" s="79" t="s">
        <v>66</v>
      </c>
    </row>
    <row r="601" spans="1:4" ht="12.75">
      <c r="A601" s="264"/>
      <c r="B601" s="78" t="s">
        <v>114</v>
      </c>
      <c r="C601" s="83">
        <v>70</v>
      </c>
      <c r="D601" s="79" t="s">
        <v>66</v>
      </c>
    </row>
    <row r="602" spans="1:4" ht="12.75">
      <c r="A602" s="264"/>
      <c r="B602" s="78" t="s">
        <v>115</v>
      </c>
      <c r="C602" s="83">
        <f>94+72</f>
        <v>166</v>
      </c>
      <c r="D602" s="79" t="s">
        <v>66</v>
      </c>
    </row>
    <row r="603" spans="1:4" ht="12.75">
      <c r="A603" s="264"/>
      <c r="B603" s="88" t="s">
        <v>64</v>
      </c>
      <c r="C603" s="89">
        <v>20</v>
      </c>
      <c r="D603" s="79" t="s">
        <v>66</v>
      </c>
    </row>
    <row r="604" spans="1:4" ht="12.75">
      <c r="A604" s="264"/>
      <c r="B604" s="4" t="s">
        <v>116</v>
      </c>
      <c r="C604" s="83">
        <v>40</v>
      </c>
      <c r="D604" s="79" t="s">
        <v>66</v>
      </c>
    </row>
    <row r="605" spans="1:4" ht="12.75">
      <c r="A605" s="264"/>
      <c r="B605" s="4" t="s">
        <v>117</v>
      </c>
      <c r="C605" s="83">
        <f>50+20</f>
        <v>70</v>
      </c>
      <c r="D605" s="79" t="s">
        <v>66</v>
      </c>
    </row>
    <row r="606" spans="1:4" ht="12.75">
      <c r="A606" s="264"/>
      <c r="B606" s="4" t="s">
        <v>118</v>
      </c>
      <c r="C606" s="83">
        <f>55+74</f>
        <v>129</v>
      </c>
      <c r="D606" s="79" t="s">
        <v>66</v>
      </c>
    </row>
    <row r="607" spans="1:4" ht="12.75">
      <c r="A607" s="264"/>
      <c r="B607" s="4" t="s">
        <v>119</v>
      </c>
      <c r="C607" s="83">
        <f>75+110</f>
        <v>185</v>
      </c>
      <c r="D607" s="79" t="s">
        <v>66</v>
      </c>
    </row>
    <row r="608" spans="1:4" ht="12.75">
      <c r="A608" s="264"/>
      <c r="B608" s="4" t="s">
        <v>120</v>
      </c>
      <c r="C608" s="83">
        <v>28</v>
      </c>
      <c r="D608" s="79" t="s">
        <v>66</v>
      </c>
    </row>
    <row r="609" spans="1:4" ht="12.75">
      <c r="A609" s="264"/>
      <c r="B609" s="4" t="s">
        <v>1101</v>
      </c>
      <c r="C609" s="86">
        <f>SUM(C592:C608)</f>
        <v>1705</v>
      </c>
      <c r="D609" s="37"/>
    </row>
    <row r="610" spans="1:4" ht="12.75">
      <c r="A610" s="264" t="s">
        <v>276</v>
      </c>
      <c r="B610" s="78" t="s">
        <v>121</v>
      </c>
      <c r="C610" s="83">
        <f>224+225</f>
        <v>449</v>
      </c>
      <c r="D610" s="79" t="s">
        <v>66</v>
      </c>
    </row>
    <row r="611" spans="1:4" ht="12.75">
      <c r="A611" s="264"/>
      <c r="B611" s="78" t="s">
        <v>122</v>
      </c>
      <c r="C611" s="82">
        <f>210+181</f>
        <v>391</v>
      </c>
      <c r="D611" s="79" t="s">
        <v>66</v>
      </c>
    </row>
    <row r="612" spans="1:4" ht="12.75">
      <c r="A612" s="264"/>
      <c r="B612" s="78" t="s">
        <v>123</v>
      </c>
      <c r="C612" s="82">
        <f>171+180</f>
        <v>351</v>
      </c>
      <c r="D612" s="79" t="s">
        <v>66</v>
      </c>
    </row>
    <row r="613" spans="1:4" ht="12.75">
      <c r="A613" s="264"/>
      <c r="B613" s="78" t="s">
        <v>124</v>
      </c>
      <c r="C613" s="82">
        <f>137+50</f>
        <v>187</v>
      </c>
      <c r="D613" s="79" t="s">
        <v>66</v>
      </c>
    </row>
    <row r="614" spans="1:4" ht="12.75">
      <c r="A614" s="264"/>
      <c r="B614" s="78" t="s">
        <v>125</v>
      </c>
      <c r="C614" s="82">
        <f>56+15</f>
        <v>71</v>
      </c>
      <c r="D614" s="79" t="s">
        <v>66</v>
      </c>
    </row>
    <row r="615" spans="1:4" ht="12.75">
      <c r="A615" s="264"/>
      <c r="B615" s="78" t="s">
        <v>126</v>
      </c>
      <c r="C615" s="82">
        <f>+247+92</f>
        <v>339</v>
      </c>
      <c r="D615" s="79" t="s">
        <v>66</v>
      </c>
    </row>
    <row r="616" spans="1:4" ht="12.75">
      <c r="A616" s="264"/>
      <c r="B616" s="78" t="s">
        <v>127</v>
      </c>
      <c r="C616" s="82">
        <f>337+175</f>
        <v>512</v>
      </c>
      <c r="D616" s="79" t="s">
        <v>66</v>
      </c>
    </row>
    <row r="617" spans="1:4" ht="12.75">
      <c r="A617" s="264"/>
      <c r="B617" s="78" t="s">
        <v>128</v>
      </c>
      <c r="C617" s="82">
        <f>88+108+50</f>
        <v>246</v>
      </c>
      <c r="D617" s="79" t="s">
        <v>66</v>
      </c>
    </row>
    <row r="618" spans="1:4" ht="12.75">
      <c r="A618" s="264"/>
      <c r="B618" s="78" t="s">
        <v>129</v>
      </c>
      <c r="C618" s="82">
        <f>150+50+67</f>
        <v>267</v>
      </c>
      <c r="D618" s="79" t="s">
        <v>66</v>
      </c>
    </row>
    <row r="619" spans="1:4" ht="12.75">
      <c r="A619" s="264"/>
      <c r="B619" s="4" t="s">
        <v>130</v>
      </c>
      <c r="C619" s="83">
        <f>54+75</f>
        <v>129</v>
      </c>
      <c r="D619" s="79" t="s">
        <v>66</v>
      </c>
    </row>
    <row r="620" spans="1:4" ht="12.75">
      <c r="A620" s="264"/>
      <c r="B620" s="4" t="s">
        <v>131</v>
      </c>
      <c r="C620" s="83">
        <f>18+30</f>
        <v>48</v>
      </c>
      <c r="D620" s="79" t="s">
        <v>66</v>
      </c>
    </row>
    <row r="621" spans="1:4" ht="12.75">
      <c r="A621" s="264"/>
      <c r="B621" s="4" t="s">
        <v>132</v>
      </c>
      <c r="C621" s="83">
        <f>37+112</f>
        <v>149</v>
      </c>
      <c r="D621" s="79" t="s">
        <v>66</v>
      </c>
    </row>
    <row r="622" spans="1:4" ht="12.75">
      <c r="A622" s="264"/>
      <c r="B622" s="4" t="s">
        <v>1101</v>
      </c>
      <c r="C622" s="86">
        <f>SUM(C610:C621)</f>
        <v>3139</v>
      </c>
      <c r="D622" s="37"/>
    </row>
    <row r="623" spans="1:4" ht="12.75">
      <c r="A623" s="264" t="s">
        <v>268</v>
      </c>
      <c r="B623" s="4" t="s">
        <v>133</v>
      </c>
      <c r="C623" s="82">
        <f>189+124</f>
        <v>313</v>
      </c>
      <c r="D623" s="79" t="s">
        <v>66</v>
      </c>
    </row>
    <row r="624" spans="1:4" ht="12.75">
      <c r="A624" s="264"/>
      <c r="B624" s="4" t="s">
        <v>134</v>
      </c>
      <c r="C624" s="82">
        <f>168+108</f>
        <v>276</v>
      </c>
      <c r="D624" s="79" t="s">
        <v>66</v>
      </c>
    </row>
    <row r="625" spans="1:4" ht="12.75">
      <c r="A625" s="264"/>
      <c r="B625" s="4" t="s">
        <v>135</v>
      </c>
      <c r="C625" s="82">
        <f>150+122</f>
        <v>272</v>
      </c>
      <c r="D625" s="79" t="s">
        <v>66</v>
      </c>
    </row>
    <row r="626" spans="1:4" ht="12.75">
      <c r="A626" s="264"/>
      <c r="B626" s="4" t="s">
        <v>136</v>
      </c>
      <c r="C626" s="82">
        <f>84+184</f>
        <v>268</v>
      </c>
      <c r="D626" s="79" t="s">
        <v>66</v>
      </c>
    </row>
    <row r="627" spans="1:4" ht="12.75">
      <c r="A627" s="264"/>
      <c r="B627" s="4" t="s">
        <v>1684</v>
      </c>
      <c r="C627" s="82">
        <v>275</v>
      </c>
      <c r="D627" s="79" t="s">
        <v>66</v>
      </c>
    </row>
    <row r="628" spans="1:4" ht="12.75">
      <c r="A628" s="264"/>
      <c r="B628" s="4" t="s">
        <v>137</v>
      </c>
      <c r="C628" s="82">
        <f>30+64</f>
        <v>94</v>
      </c>
      <c r="D628" s="79" t="s">
        <v>66</v>
      </c>
    </row>
    <row r="629" spans="1:4" ht="12.75">
      <c r="A629" s="264"/>
      <c r="B629" s="4" t="s">
        <v>138</v>
      </c>
      <c r="C629" s="82">
        <v>56</v>
      </c>
      <c r="D629" s="79" t="s">
        <v>66</v>
      </c>
    </row>
    <row r="630" spans="1:4" ht="12.75">
      <c r="A630" s="264"/>
      <c r="B630" s="4" t="s">
        <v>663</v>
      </c>
      <c r="C630" s="82">
        <v>45</v>
      </c>
      <c r="D630" s="79" t="s">
        <v>66</v>
      </c>
    </row>
    <row r="631" spans="1:4" ht="12.75">
      <c r="A631" s="264"/>
      <c r="B631" s="4" t="s">
        <v>664</v>
      </c>
      <c r="C631" s="82">
        <f>205+46</f>
        <v>251</v>
      </c>
      <c r="D631" s="79" t="s">
        <v>66</v>
      </c>
    </row>
    <row r="632" spans="1:4" ht="12.75">
      <c r="A632" s="264"/>
      <c r="B632" s="4" t="s">
        <v>139</v>
      </c>
      <c r="C632" s="82">
        <f>119+15</f>
        <v>134</v>
      </c>
      <c r="D632" s="79" t="s">
        <v>66</v>
      </c>
    </row>
    <row r="633" spans="1:4" ht="12.75">
      <c r="A633" s="264"/>
      <c r="B633" s="4" t="s">
        <v>140</v>
      </c>
      <c r="C633" s="83">
        <v>20</v>
      </c>
      <c r="D633" s="79" t="s">
        <v>66</v>
      </c>
    </row>
    <row r="634" spans="1:4" ht="12.75">
      <c r="A634" s="264"/>
      <c r="B634" s="4" t="s">
        <v>141</v>
      </c>
      <c r="C634" s="83">
        <v>20</v>
      </c>
      <c r="D634" s="79" t="s">
        <v>66</v>
      </c>
    </row>
    <row r="635" spans="1:4" ht="12.75">
      <c r="A635" s="264"/>
      <c r="B635" s="4" t="s">
        <v>142</v>
      </c>
      <c r="C635" s="83">
        <f>30+18</f>
        <v>48</v>
      </c>
      <c r="D635" s="79" t="s">
        <v>66</v>
      </c>
    </row>
    <row r="636" spans="1:4" ht="12.75">
      <c r="A636" s="264"/>
      <c r="B636" s="4" t="s">
        <v>143</v>
      </c>
      <c r="C636" s="83">
        <f>30+18</f>
        <v>48</v>
      </c>
      <c r="D636" s="79" t="s">
        <v>66</v>
      </c>
    </row>
    <row r="637" spans="1:4" ht="12.75">
      <c r="A637" s="264"/>
      <c r="B637" s="4" t="s">
        <v>144</v>
      </c>
      <c r="C637" s="83">
        <f>20+20</f>
        <v>40</v>
      </c>
      <c r="D637" s="79" t="s">
        <v>66</v>
      </c>
    </row>
    <row r="638" spans="1:4" ht="12.75">
      <c r="A638" s="264"/>
      <c r="B638" s="4" t="s">
        <v>145</v>
      </c>
      <c r="C638" s="83">
        <f>123+120</f>
        <v>243</v>
      </c>
      <c r="D638" s="79" t="s">
        <v>66</v>
      </c>
    </row>
    <row r="639" spans="1:4" ht="12.75">
      <c r="A639" s="264"/>
      <c r="B639" s="4" t="s">
        <v>146</v>
      </c>
      <c r="C639" s="83">
        <f>40+15</f>
        <v>55</v>
      </c>
      <c r="D639" s="79" t="s">
        <v>66</v>
      </c>
    </row>
    <row r="640" spans="1:4" ht="12.75">
      <c r="A640" s="264"/>
      <c r="B640" s="4" t="s">
        <v>147</v>
      </c>
      <c r="C640" s="83">
        <f>76+20</f>
        <v>96</v>
      </c>
      <c r="D640" s="79" t="s">
        <v>66</v>
      </c>
    </row>
    <row r="641" spans="1:4" ht="12.75">
      <c r="A641" s="264"/>
      <c r="B641" s="4" t="s">
        <v>247</v>
      </c>
      <c r="C641" s="83">
        <v>40</v>
      </c>
      <c r="D641" s="79" t="s">
        <v>66</v>
      </c>
    </row>
    <row r="642" spans="1:4" ht="12.75">
      <c r="A642" s="264"/>
      <c r="B642" s="4" t="s">
        <v>1101</v>
      </c>
      <c r="C642" s="87">
        <f>SUM(C623:C641)</f>
        <v>2594</v>
      </c>
      <c r="D642" s="37"/>
    </row>
  </sheetData>
  <sheetProtection/>
  <mergeCells count="28">
    <mergeCell ref="A1:D1"/>
    <mergeCell ref="A521:A538"/>
    <mergeCell ref="A168:A193"/>
    <mergeCell ref="A228:A270"/>
    <mergeCell ref="A8:A21"/>
    <mergeCell ref="A334:A346"/>
    <mergeCell ref="A34:A65"/>
    <mergeCell ref="A271:A302"/>
    <mergeCell ref="A416:A435"/>
    <mergeCell ref="A389:A415"/>
    <mergeCell ref="A6:A7"/>
    <mergeCell ref="A194:A227"/>
    <mergeCell ref="A562:A591"/>
    <mergeCell ref="A483:A520"/>
    <mergeCell ref="A455:A482"/>
    <mergeCell ref="A3:D3"/>
    <mergeCell ref="A118:A167"/>
    <mergeCell ref="A90:A117"/>
    <mergeCell ref="A66:A89"/>
    <mergeCell ref="A22:A33"/>
    <mergeCell ref="A303:A333"/>
    <mergeCell ref="A347:A362"/>
    <mergeCell ref="A623:A642"/>
    <mergeCell ref="A610:A622"/>
    <mergeCell ref="A592:A609"/>
    <mergeCell ref="A539:A561"/>
    <mergeCell ref="A436:A454"/>
    <mergeCell ref="A363:A388"/>
  </mergeCells>
  <printOptions/>
  <pageMargins left="0.7874015748031497" right="0.11811023622047245" top="0.5511811023622047" bottom="0.5511811023622047" header="0.3937007874015748" footer="0.2362204724409449"/>
  <pageSetup horizontalDpi="300" verticalDpi="300" orientation="portrait" paperSize="9" r:id="rId1"/>
  <headerFooter alignWithMargins="0">
    <oddFooter>&amp;LRajóny ručného čistenia ZÚ 2014 - 2015&amp;Rstrana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selection activeCell="A1" sqref="A1:D1"/>
    </sheetView>
  </sheetViews>
  <sheetFormatPr defaultColWidth="9.125" defaultRowHeight="12.75"/>
  <cols>
    <col min="1" max="1" width="12.50390625" style="49" customWidth="1"/>
    <col min="2" max="2" width="19.50390625" style="12" customWidth="1"/>
    <col min="3" max="3" width="36.50390625" style="39" customWidth="1"/>
    <col min="4" max="4" width="13.625" style="12" customWidth="1"/>
    <col min="5" max="16384" width="9.125" style="12" customWidth="1"/>
  </cols>
  <sheetData>
    <row r="1" spans="1:4" ht="15">
      <c r="A1" s="262"/>
      <c r="B1" s="262"/>
      <c r="C1" s="262"/>
      <c r="D1" s="262"/>
    </row>
    <row r="2" spans="1:4" ht="15">
      <c r="A2" s="27"/>
      <c r="B2" s="28"/>
      <c r="C2" s="29"/>
      <c r="D2" s="28"/>
    </row>
    <row r="3" spans="1:4" ht="12.75">
      <c r="A3" s="263" t="s">
        <v>1772</v>
      </c>
      <c r="B3" s="263"/>
      <c r="C3" s="263"/>
      <c r="D3" s="263"/>
    </row>
    <row r="5" spans="1:4" ht="39">
      <c r="A5" s="55" t="s">
        <v>1082</v>
      </c>
      <c r="B5" s="47" t="s">
        <v>685</v>
      </c>
      <c r="C5" s="48"/>
      <c r="D5" s="10" t="s">
        <v>285</v>
      </c>
    </row>
    <row r="6" spans="1:4" ht="12.75">
      <c r="A6" s="279" t="s">
        <v>286</v>
      </c>
      <c r="B6" s="1" t="s">
        <v>524</v>
      </c>
      <c r="C6" s="6" t="s">
        <v>280</v>
      </c>
      <c r="D6" s="7">
        <v>1</v>
      </c>
    </row>
    <row r="7" spans="1:4" ht="12.75">
      <c r="A7" s="279"/>
      <c r="B7" s="1" t="s">
        <v>1275</v>
      </c>
      <c r="C7" s="6" t="s">
        <v>1035</v>
      </c>
      <c r="D7" s="7">
        <v>1</v>
      </c>
    </row>
    <row r="8" spans="1:4" ht="12.75">
      <c r="A8" s="279"/>
      <c r="B8" s="1" t="s">
        <v>524</v>
      </c>
      <c r="C8" s="6" t="s">
        <v>525</v>
      </c>
      <c r="D8" s="7">
        <v>1</v>
      </c>
    </row>
    <row r="9" spans="1:4" ht="12.75">
      <c r="A9" s="279"/>
      <c r="B9" s="1" t="s">
        <v>524</v>
      </c>
      <c r="C9" s="6" t="s">
        <v>523</v>
      </c>
      <c r="D9" s="7" t="s">
        <v>1285</v>
      </c>
    </row>
    <row r="10" spans="1:4" ht="12.75">
      <c r="A10" s="279"/>
      <c r="B10" s="1"/>
      <c r="C10" s="6" t="s">
        <v>619</v>
      </c>
      <c r="D10" s="7">
        <v>2</v>
      </c>
    </row>
    <row r="11" spans="1:4" ht="12.75">
      <c r="A11" s="279"/>
      <c r="B11" s="1" t="s">
        <v>281</v>
      </c>
      <c r="C11" s="6" t="s">
        <v>282</v>
      </c>
      <c r="D11" s="7">
        <v>1</v>
      </c>
    </row>
    <row r="12" spans="1:4" ht="12.75">
      <c r="A12" s="279"/>
      <c r="B12" s="1" t="s">
        <v>1271</v>
      </c>
      <c r="C12" s="6" t="s">
        <v>1270</v>
      </c>
      <c r="D12" s="7">
        <v>1</v>
      </c>
    </row>
    <row r="13" spans="1:4" ht="12.75">
      <c r="A13" s="279"/>
      <c r="B13" s="1" t="s">
        <v>783</v>
      </c>
      <c r="C13" s="6" t="s">
        <v>1685</v>
      </c>
      <c r="D13" s="7">
        <v>1</v>
      </c>
    </row>
    <row r="14" spans="1:4" ht="12.75">
      <c r="A14" s="279"/>
      <c r="B14" s="1" t="s">
        <v>899</v>
      </c>
      <c r="C14" s="6" t="s">
        <v>782</v>
      </c>
      <c r="D14" s="7">
        <v>1</v>
      </c>
    </row>
    <row r="15" spans="1:4" ht="12.75">
      <c r="A15" s="279"/>
      <c r="B15" s="1" t="s">
        <v>975</v>
      </c>
      <c r="C15" s="6" t="s">
        <v>283</v>
      </c>
      <c r="D15" s="7">
        <v>1</v>
      </c>
    </row>
    <row r="16" spans="1:4" ht="12.75">
      <c r="A16" s="279"/>
      <c r="B16" s="1" t="s">
        <v>632</v>
      </c>
      <c r="C16" s="6" t="s">
        <v>284</v>
      </c>
      <c r="D16" s="7">
        <v>1</v>
      </c>
    </row>
    <row r="17" spans="1:4" ht="13.5" thickBot="1">
      <c r="A17" s="278"/>
      <c r="B17" s="90" t="s">
        <v>1101</v>
      </c>
      <c r="C17" s="91"/>
      <c r="D17" s="92">
        <f>SUM(D6:D16)</f>
        <v>11</v>
      </c>
    </row>
    <row r="18" spans="1:4" ht="12.75">
      <c r="A18" s="274" t="s">
        <v>293</v>
      </c>
      <c r="B18" s="93" t="s">
        <v>777</v>
      </c>
      <c r="C18" s="94" t="s">
        <v>1090</v>
      </c>
      <c r="D18" s="95">
        <v>1</v>
      </c>
    </row>
    <row r="19" spans="1:4" ht="12.75">
      <c r="A19" s="275"/>
      <c r="B19" s="1" t="s">
        <v>775</v>
      </c>
      <c r="C19" s="6" t="s">
        <v>1091</v>
      </c>
      <c r="D19" s="7">
        <v>1</v>
      </c>
    </row>
    <row r="20" spans="1:4" ht="12.75">
      <c r="A20" s="275"/>
      <c r="B20" s="1" t="s">
        <v>775</v>
      </c>
      <c r="C20" s="6" t="s">
        <v>1092</v>
      </c>
      <c r="D20" s="7">
        <v>1</v>
      </c>
    </row>
    <row r="21" spans="1:4" ht="12.75">
      <c r="A21" s="275"/>
      <c r="B21" s="1" t="s">
        <v>1636</v>
      </c>
      <c r="C21" s="6" t="s">
        <v>1637</v>
      </c>
      <c r="D21" s="7">
        <v>1</v>
      </c>
    </row>
    <row r="22" spans="1:4" ht="12.75">
      <c r="A22" s="275"/>
      <c r="B22" s="235" t="s">
        <v>1650</v>
      </c>
      <c r="C22" s="6" t="s">
        <v>1651</v>
      </c>
      <c r="D22" s="7">
        <v>1</v>
      </c>
    </row>
    <row r="23" spans="1:4" ht="12.75">
      <c r="A23" s="275"/>
      <c r="B23" s="1" t="s">
        <v>526</v>
      </c>
      <c r="C23" s="6" t="s">
        <v>287</v>
      </c>
      <c r="D23" s="7">
        <v>1</v>
      </c>
    </row>
    <row r="24" spans="1:4" ht="12.75">
      <c r="A24" s="275"/>
      <c r="B24" s="1" t="s">
        <v>751</v>
      </c>
      <c r="C24" s="6" t="s">
        <v>288</v>
      </c>
      <c r="D24" s="7">
        <v>1</v>
      </c>
    </row>
    <row r="25" spans="1:4" ht="12.75">
      <c r="A25" s="275"/>
      <c r="B25" s="1" t="s">
        <v>772</v>
      </c>
      <c r="C25" s="6" t="s">
        <v>289</v>
      </c>
      <c r="D25" s="7">
        <v>1</v>
      </c>
    </row>
    <row r="26" spans="1:4" ht="12.75">
      <c r="A26" s="275"/>
      <c r="B26" s="1" t="s">
        <v>527</v>
      </c>
      <c r="C26" s="6" t="s">
        <v>290</v>
      </c>
      <c r="D26" s="7">
        <v>1</v>
      </c>
    </row>
    <row r="27" spans="1:4" ht="12.75">
      <c r="A27" s="275"/>
      <c r="B27" s="1" t="s">
        <v>459</v>
      </c>
      <c r="C27" s="6" t="s">
        <v>460</v>
      </c>
      <c r="D27" s="7"/>
    </row>
    <row r="28" spans="1:4" ht="12.75">
      <c r="A28" s="275"/>
      <c r="B28" s="1"/>
      <c r="C28" s="6" t="s">
        <v>621</v>
      </c>
      <c r="D28" s="7">
        <v>1</v>
      </c>
    </row>
    <row r="29" spans="1:4" ht="12.75">
      <c r="A29" s="275"/>
      <c r="B29" s="1" t="s">
        <v>291</v>
      </c>
      <c r="C29" s="6" t="s">
        <v>292</v>
      </c>
      <c r="D29" s="7">
        <v>1</v>
      </c>
    </row>
    <row r="30" spans="1:4" ht="12.75">
      <c r="A30" s="275"/>
      <c r="B30" s="1" t="s">
        <v>942</v>
      </c>
      <c r="C30" s="6" t="s">
        <v>461</v>
      </c>
      <c r="D30" s="7">
        <v>1</v>
      </c>
    </row>
    <row r="31" spans="1:4" ht="12.75">
      <c r="A31" s="275"/>
      <c r="B31" s="1" t="s">
        <v>485</v>
      </c>
      <c r="C31" s="6" t="s">
        <v>486</v>
      </c>
      <c r="D31" s="7">
        <v>1</v>
      </c>
    </row>
    <row r="32" spans="1:4" ht="12.75">
      <c r="A32" s="275"/>
      <c r="B32" s="1" t="s">
        <v>462</v>
      </c>
      <c r="C32" s="6" t="s">
        <v>463</v>
      </c>
      <c r="D32" s="7">
        <v>1</v>
      </c>
    </row>
    <row r="33" spans="1:4" ht="13.5" thickBot="1">
      <c r="A33" s="278"/>
      <c r="B33" s="96" t="s">
        <v>1101</v>
      </c>
      <c r="C33" s="97"/>
      <c r="D33" s="98">
        <f>SUM(D18:D32)</f>
        <v>14</v>
      </c>
    </row>
    <row r="34" spans="1:4" ht="12.75">
      <c r="A34" s="280" t="s">
        <v>300</v>
      </c>
      <c r="B34" s="1" t="s">
        <v>839</v>
      </c>
      <c r="C34" s="6" t="s">
        <v>1686</v>
      </c>
      <c r="D34" s="7"/>
    </row>
    <row r="35" spans="1:4" ht="12.75">
      <c r="A35" s="281"/>
      <c r="B35" s="1"/>
      <c r="C35" s="6" t="s">
        <v>1687</v>
      </c>
      <c r="D35" s="7">
        <v>1</v>
      </c>
    </row>
    <row r="36" spans="1:4" ht="12.75">
      <c r="A36" s="281"/>
      <c r="B36" s="1" t="s">
        <v>554</v>
      </c>
      <c r="C36" s="6" t="s">
        <v>294</v>
      </c>
      <c r="D36" s="7">
        <v>1</v>
      </c>
    </row>
    <row r="37" spans="1:4" ht="12.75">
      <c r="A37" s="281"/>
      <c r="B37" s="1" t="s">
        <v>528</v>
      </c>
      <c r="C37" s="6" t="s">
        <v>1688</v>
      </c>
      <c r="D37" s="7">
        <v>1</v>
      </c>
    </row>
    <row r="38" spans="1:4" ht="12.75">
      <c r="A38" s="281"/>
      <c r="B38" s="1" t="s">
        <v>1689</v>
      </c>
      <c r="C38" s="6" t="s">
        <v>529</v>
      </c>
      <c r="D38" s="7">
        <v>1</v>
      </c>
    </row>
    <row r="39" spans="1:4" ht="12.75">
      <c r="A39" s="281"/>
      <c r="B39" s="1" t="s">
        <v>840</v>
      </c>
      <c r="C39" s="6" t="s">
        <v>1690</v>
      </c>
      <c r="D39" s="7">
        <v>1</v>
      </c>
    </row>
    <row r="40" spans="1:4" ht="12.75">
      <c r="A40" s="281"/>
      <c r="B40" s="1" t="s">
        <v>530</v>
      </c>
      <c r="C40" s="6" t="s">
        <v>295</v>
      </c>
      <c r="D40" s="7">
        <v>1</v>
      </c>
    </row>
    <row r="41" spans="1:4" ht="12.75">
      <c r="A41" s="281"/>
      <c r="B41" s="1" t="s">
        <v>696</v>
      </c>
      <c r="C41" s="6" t="s">
        <v>296</v>
      </c>
      <c r="D41" s="7">
        <v>1</v>
      </c>
    </row>
    <row r="42" spans="1:4" ht="12.75">
      <c r="A42" s="281"/>
      <c r="B42" s="1" t="s">
        <v>532</v>
      </c>
      <c r="C42" s="6" t="s">
        <v>531</v>
      </c>
      <c r="D42" s="7">
        <v>1</v>
      </c>
    </row>
    <row r="43" spans="1:4" ht="12.75">
      <c r="A43" s="281"/>
      <c r="B43" s="1" t="s">
        <v>1276</v>
      </c>
      <c r="C43" s="6" t="s">
        <v>533</v>
      </c>
      <c r="D43" s="7">
        <v>2</v>
      </c>
    </row>
    <row r="44" spans="1:4" ht="12.75">
      <c r="A44" s="281"/>
      <c r="B44" s="74" t="s">
        <v>1276</v>
      </c>
      <c r="C44" s="2" t="s">
        <v>403</v>
      </c>
      <c r="D44" s="7">
        <v>1</v>
      </c>
    </row>
    <row r="45" spans="1:4" ht="12.75">
      <c r="A45" s="281"/>
      <c r="B45" s="74" t="s">
        <v>534</v>
      </c>
      <c r="C45" s="2" t="s">
        <v>404</v>
      </c>
      <c r="D45" s="7">
        <v>1</v>
      </c>
    </row>
    <row r="46" spans="1:4" ht="12.75">
      <c r="A46" s="281"/>
      <c r="B46" s="1" t="s">
        <v>627</v>
      </c>
      <c r="C46" s="6" t="s">
        <v>297</v>
      </c>
      <c r="D46" s="7">
        <v>1</v>
      </c>
    </row>
    <row r="47" spans="1:4" ht="12.75">
      <c r="A47" s="281"/>
      <c r="B47" s="1" t="s">
        <v>298</v>
      </c>
      <c r="C47" s="6" t="s">
        <v>299</v>
      </c>
      <c r="D47" s="7">
        <v>1</v>
      </c>
    </row>
    <row r="48" spans="1:4" ht="13.5" thickBot="1">
      <c r="A48" s="282"/>
      <c r="B48" s="90" t="s">
        <v>1101</v>
      </c>
      <c r="C48" s="91"/>
      <c r="D48" s="92">
        <f>SUM(D34:D47)</f>
        <v>14</v>
      </c>
    </row>
    <row r="49" spans="1:4" ht="12.75">
      <c r="A49" s="280" t="s">
        <v>307</v>
      </c>
      <c r="B49" s="1" t="s">
        <v>536</v>
      </c>
      <c r="C49" s="6" t="s">
        <v>535</v>
      </c>
      <c r="D49" s="7">
        <v>1</v>
      </c>
    </row>
    <row r="50" spans="1:4" ht="12.75">
      <c r="A50" s="281"/>
      <c r="B50" s="1" t="s">
        <v>1038</v>
      </c>
      <c r="C50" s="6" t="s">
        <v>301</v>
      </c>
      <c r="D50" s="7">
        <v>1</v>
      </c>
    </row>
    <row r="51" spans="1:4" ht="12.75">
      <c r="A51" s="281"/>
      <c r="B51" s="1" t="s">
        <v>581</v>
      </c>
      <c r="C51" s="6" t="s">
        <v>487</v>
      </c>
      <c r="D51" s="7">
        <v>1</v>
      </c>
    </row>
    <row r="52" spans="1:4" ht="12.75">
      <c r="A52" s="281"/>
      <c r="B52" s="1" t="s">
        <v>570</v>
      </c>
      <c r="C52" s="6" t="s">
        <v>302</v>
      </c>
      <c r="D52" s="7">
        <v>1</v>
      </c>
    </row>
    <row r="53" spans="1:4" ht="12.75">
      <c r="A53" s="281"/>
      <c r="B53" s="1" t="s">
        <v>570</v>
      </c>
      <c r="C53" s="6" t="s">
        <v>537</v>
      </c>
      <c r="D53" s="7">
        <v>1</v>
      </c>
    </row>
    <row r="54" spans="1:4" ht="12.75">
      <c r="A54" s="281"/>
      <c r="B54" s="1" t="s">
        <v>577</v>
      </c>
      <c r="C54" s="6" t="s">
        <v>303</v>
      </c>
      <c r="D54" s="7">
        <v>1</v>
      </c>
    </row>
    <row r="55" spans="1:4" ht="12.75">
      <c r="A55" s="281"/>
      <c r="B55" s="1" t="s">
        <v>539</v>
      </c>
      <c r="C55" s="6" t="s">
        <v>538</v>
      </c>
      <c r="D55" s="7">
        <v>1</v>
      </c>
    </row>
    <row r="56" spans="1:4" ht="12.75">
      <c r="A56" s="281"/>
      <c r="B56" s="1" t="s">
        <v>539</v>
      </c>
      <c r="C56" s="6" t="s">
        <v>540</v>
      </c>
      <c r="D56" s="7">
        <v>1</v>
      </c>
    </row>
    <row r="57" spans="1:4" ht="12.75">
      <c r="A57" s="281"/>
      <c r="B57" s="1" t="s">
        <v>578</v>
      </c>
      <c r="C57" s="6" t="s">
        <v>1768</v>
      </c>
      <c r="D57" s="234">
        <v>2</v>
      </c>
    </row>
    <row r="58" spans="1:4" ht="12.75">
      <c r="A58" s="281"/>
      <c r="B58" s="1" t="s">
        <v>539</v>
      </c>
      <c r="C58" s="6" t="s">
        <v>304</v>
      </c>
      <c r="D58" s="7">
        <v>1</v>
      </c>
    </row>
    <row r="59" spans="1:4" ht="12.75">
      <c r="A59" s="281"/>
      <c r="B59" s="1" t="s">
        <v>541</v>
      </c>
      <c r="C59" s="6" t="s">
        <v>305</v>
      </c>
      <c r="D59" s="7">
        <v>1</v>
      </c>
    </row>
    <row r="60" spans="1:4" ht="12.75">
      <c r="A60" s="281"/>
      <c r="B60" s="1" t="s">
        <v>1776</v>
      </c>
      <c r="C60" s="6" t="s">
        <v>1647</v>
      </c>
      <c r="D60" s="7">
        <v>1</v>
      </c>
    </row>
    <row r="61" spans="1:4" ht="12.75">
      <c r="A61" s="281"/>
      <c r="B61" s="1" t="s">
        <v>577</v>
      </c>
      <c r="C61" s="6" t="s">
        <v>306</v>
      </c>
      <c r="D61" s="7">
        <v>1</v>
      </c>
    </row>
    <row r="62" spans="1:4" ht="12.75">
      <c r="A62" s="281"/>
      <c r="B62" s="201" t="s">
        <v>1783</v>
      </c>
      <c r="C62" s="239" t="s">
        <v>1784</v>
      </c>
      <c r="D62" s="210">
        <v>1</v>
      </c>
    </row>
    <row r="63" spans="1:4" ht="13.5" thickBot="1">
      <c r="A63" s="282"/>
      <c r="B63" s="90" t="s">
        <v>1101</v>
      </c>
      <c r="C63" s="91"/>
      <c r="D63" s="92">
        <f>SUM(D49:D62)</f>
        <v>15</v>
      </c>
    </row>
    <row r="64" spans="1:4" ht="12.75">
      <c r="A64" s="274" t="s">
        <v>318</v>
      </c>
      <c r="B64" s="93" t="s">
        <v>941</v>
      </c>
      <c r="C64" s="94" t="s">
        <v>677</v>
      </c>
      <c r="D64" s="95">
        <v>4</v>
      </c>
    </row>
    <row r="65" spans="1:4" ht="12.75">
      <c r="A65" s="275"/>
      <c r="B65" s="1" t="s">
        <v>308</v>
      </c>
      <c r="C65" s="6" t="s">
        <v>678</v>
      </c>
      <c r="D65" s="7">
        <v>2</v>
      </c>
    </row>
    <row r="66" spans="1:4" ht="12.75">
      <c r="A66" s="275"/>
      <c r="B66" s="1" t="s">
        <v>308</v>
      </c>
      <c r="C66" s="6" t="s">
        <v>679</v>
      </c>
      <c r="D66" s="7">
        <v>2</v>
      </c>
    </row>
    <row r="67" spans="1:4" ht="12.75">
      <c r="A67" s="275"/>
      <c r="B67" s="1" t="s">
        <v>308</v>
      </c>
      <c r="C67" s="6" t="s">
        <v>680</v>
      </c>
      <c r="D67" s="7">
        <v>2</v>
      </c>
    </row>
    <row r="68" spans="1:4" ht="12.75">
      <c r="A68" s="275"/>
      <c r="B68" s="1" t="s">
        <v>308</v>
      </c>
      <c r="C68" s="6" t="s">
        <v>682</v>
      </c>
      <c r="D68" s="7">
        <v>2</v>
      </c>
    </row>
    <row r="69" spans="1:4" ht="12.75">
      <c r="A69" s="275"/>
      <c r="B69" s="1" t="s">
        <v>308</v>
      </c>
      <c r="C69" s="6" t="s">
        <v>683</v>
      </c>
      <c r="D69" s="7">
        <v>2</v>
      </c>
    </row>
    <row r="70" spans="1:4" ht="12.75">
      <c r="A70" s="275"/>
      <c r="B70" s="1" t="s">
        <v>308</v>
      </c>
      <c r="C70" s="6" t="s">
        <v>684</v>
      </c>
      <c r="D70" s="7">
        <v>3</v>
      </c>
    </row>
    <row r="71" spans="1:4" ht="12.75">
      <c r="A71" s="275"/>
      <c r="B71" s="1" t="s">
        <v>1281</v>
      </c>
      <c r="C71" s="2" t="s">
        <v>1633</v>
      </c>
      <c r="D71" s="7">
        <v>1</v>
      </c>
    </row>
    <row r="72" spans="1:4" ht="12.75">
      <c r="A72" s="275"/>
      <c r="B72" s="1" t="s">
        <v>674</v>
      </c>
      <c r="C72" s="6" t="s">
        <v>309</v>
      </c>
      <c r="D72" s="7">
        <v>1</v>
      </c>
    </row>
    <row r="73" spans="1:4" ht="12.75">
      <c r="A73" s="275"/>
      <c r="B73" s="1" t="s">
        <v>1010</v>
      </c>
      <c r="C73" s="6" t="s">
        <v>315</v>
      </c>
      <c r="D73" s="7">
        <v>1</v>
      </c>
    </row>
    <row r="74" spans="1:4" ht="12.75">
      <c r="A74" s="275"/>
      <c r="B74" s="1" t="s">
        <v>1010</v>
      </c>
      <c r="C74" s="6" t="s">
        <v>497</v>
      </c>
      <c r="D74" s="7">
        <v>1</v>
      </c>
    </row>
    <row r="75" spans="1:4" ht="12.75">
      <c r="A75" s="275"/>
      <c r="B75" s="1" t="s">
        <v>669</v>
      </c>
      <c r="C75" s="6" t="s">
        <v>498</v>
      </c>
      <c r="D75" s="7">
        <v>1</v>
      </c>
    </row>
    <row r="76" spans="1:4" ht="12.75">
      <c r="A76" s="275"/>
      <c r="B76" s="1" t="s">
        <v>669</v>
      </c>
      <c r="C76" s="6" t="s">
        <v>631</v>
      </c>
      <c r="D76" s="7">
        <v>1</v>
      </c>
    </row>
    <row r="77" spans="1:4" ht="12.75">
      <c r="A77" s="275"/>
      <c r="B77" s="1" t="s">
        <v>669</v>
      </c>
      <c r="C77" s="6" t="s">
        <v>499</v>
      </c>
      <c r="D77" s="7">
        <v>1</v>
      </c>
    </row>
    <row r="78" spans="1:4" ht="12.75">
      <c r="A78" s="275"/>
      <c r="B78" s="1" t="s">
        <v>1007</v>
      </c>
      <c r="C78" s="6" t="s">
        <v>500</v>
      </c>
      <c r="D78" s="7">
        <v>1</v>
      </c>
    </row>
    <row r="79" spans="1:4" ht="12.75">
      <c r="A79" s="275"/>
      <c r="B79" s="1" t="s">
        <v>1007</v>
      </c>
      <c r="C79" s="2" t="s">
        <v>1632</v>
      </c>
      <c r="D79" s="7">
        <v>1</v>
      </c>
    </row>
    <row r="80" spans="1:4" ht="12.75">
      <c r="A80" s="275"/>
      <c r="B80" s="1" t="s">
        <v>1559</v>
      </c>
      <c r="C80" s="2" t="s">
        <v>1560</v>
      </c>
      <c r="D80" s="7">
        <v>1</v>
      </c>
    </row>
    <row r="81" spans="1:4" ht="12.75">
      <c r="A81" s="275"/>
      <c r="B81" s="1" t="s">
        <v>675</v>
      </c>
      <c r="C81" s="6" t="s">
        <v>498</v>
      </c>
      <c r="D81" s="7">
        <v>1</v>
      </c>
    </row>
    <row r="82" spans="1:4" ht="12.75">
      <c r="A82" s="275"/>
      <c r="B82" s="1" t="s">
        <v>1004</v>
      </c>
      <c r="C82" s="6" t="s">
        <v>1425</v>
      </c>
      <c r="D82" s="7">
        <v>1</v>
      </c>
    </row>
    <row r="83" spans="1:4" ht="12.75">
      <c r="A83" s="275"/>
      <c r="B83" s="1" t="s">
        <v>308</v>
      </c>
      <c r="C83" s="6" t="s">
        <v>853</v>
      </c>
      <c r="D83" s="7">
        <v>1</v>
      </c>
    </row>
    <row r="84" spans="1:4" ht="12.75">
      <c r="A84" s="275"/>
      <c r="B84" s="1" t="s">
        <v>1013</v>
      </c>
      <c r="C84" s="6" t="s">
        <v>854</v>
      </c>
      <c r="D84" s="7">
        <v>1</v>
      </c>
    </row>
    <row r="85" spans="1:4" ht="12.75">
      <c r="A85" s="275"/>
      <c r="B85" s="1" t="s">
        <v>1012</v>
      </c>
      <c r="C85" s="6" t="s">
        <v>464</v>
      </c>
      <c r="D85" s="7">
        <v>1</v>
      </c>
    </row>
    <row r="86" spans="1:4" ht="12.75">
      <c r="A86" s="275"/>
      <c r="B86" s="1" t="s">
        <v>1012</v>
      </c>
      <c r="C86" s="6" t="s">
        <v>465</v>
      </c>
      <c r="D86" s="7">
        <v>1</v>
      </c>
    </row>
    <row r="87" spans="1:4" ht="12.75">
      <c r="A87" s="275"/>
      <c r="B87" s="1" t="s">
        <v>669</v>
      </c>
      <c r="C87" s="6" t="s">
        <v>855</v>
      </c>
      <c r="D87" s="7">
        <v>1</v>
      </c>
    </row>
    <row r="88" spans="1:4" ht="12.75">
      <c r="A88" s="275"/>
      <c r="B88" s="1" t="s">
        <v>669</v>
      </c>
      <c r="C88" s="6" t="s">
        <v>856</v>
      </c>
      <c r="D88" s="7">
        <v>1</v>
      </c>
    </row>
    <row r="89" spans="1:4" ht="12.75">
      <c r="A89" s="275"/>
      <c r="B89" s="1" t="s">
        <v>928</v>
      </c>
      <c r="C89" s="6" t="s">
        <v>636</v>
      </c>
      <c r="D89" s="7">
        <v>1</v>
      </c>
    </row>
    <row r="90" spans="1:4" ht="12.75">
      <c r="A90" s="275"/>
      <c r="B90" s="1" t="s">
        <v>929</v>
      </c>
      <c r="C90" s="6" t="s">
        <v>637</v>
      </c>
      <c r="D90" s="7">
        <v>1</v>
      </c>
    </row>
    <row r="91" spans="1:4" ht="12.75">
      <c r="A91" s="275"/>
      <c r="B91" s="1" t="s">
        <v>929</v>
      </c>
      <c r="C91" s="6" t="s">
        <v>638</v>
      </c>
      <c r="D91" s="7">
        <v>1</v>
      </c>
    </row>
    <row r="92" spans="1:4" ht="12.75">
      <c r="A92" s="275"/>
      <c r="B92" s="1" t="s">
        <v>316</v>
      </c>
      <c r="C92" s="6" t="s">
        <v>639</v>
      </c>
      <c r="D92" s="7">
        <v>1</v>
      </c>
    </row>
    <row r="93" spans="1:4" ht="12.75">
      <c r="A93" s="275"/>
      <c r="B93" s="1" t="s">
        <v>316</v>
      </c>
      <c r="C93" s="6" t="s">
        <v>640</v>
      </c>
      <c r="D93" s="7">
        <v>1</v>
      </c>
    </row>
    <row r="94" spans="1:4" ht="12.75">
      <c r="A94" s="275"/>
      <c r="B94" s="1" t="s">
        <v>934</v>
      </c>
      <c r="C94" s="6" t="s">
        <v>641</v>
      </c>
      <c r="D94" s="7">
        <v>1</v>
      </c>
    </row>
    <row r="95" spans="1:4" ht="12.75">
      <c r="A95" s="275"/>
      <c r="B95" s="1" t="s">
        <v>933</v>
      </c>
      <c r="C95" s="6" t="s">
        <v>641</v>
      </c>
      <c r="D95" s="7">
        <v>1</v>
      </c>
    </row>
    <row r="96" spans="1:4" ht="12.75">
      <c r="A96" s="275"/>
      <c r="B96" s="1" t="s">
        <v>935</v>
      </c>
      <c r="C96" s="6" t="s">
        <v>642</v>
      </c>
      <c r="D96" s="7">
        <v>1</v>
      </c>
    </row>
    <row r="97" spans="1:4" ht="12.75">
      <c r="A97" s="275"/>
      <c r="B97" s="1" t="s">
        <v>935</v>
      </c>
      <c r="C97" s="189" t="s">
        <v>1561</v>
      </c>
      <c r="D97" s="7">
        <v>1</v>
      </c>
    </row>
    <row r="98" spans="1:4" ht="12.75">
      <c r="A98" s="275"/>
      <c r="B98" s="1" t="s">
        <v>933</v>
      </c>
      <c r="C98" s="6" t="s">
        <v>1259</v>
      </c>
      <c r="D98" s="7">
        <v>1</v>
      </c>
    </row>
    <row r="99" spans="1:4" ht="12.75">
      <c r="A99" s="275"/>
      <c r="B99" s="1" t="s">
        <v>999</v>
      </c>
      <c r="C99" s="6" t="s">
        <v>1260</v>
      </c>
      <c r="D99" s="7">
        <v>1</v>
      </c>
    </row>
    <row r="100" spans="1:4" ht="12.75">
      <c r="A100" s="275"/>
      <c r="B100" s="1" t="s">
        <v>676</v>
      </c>
      <c r="C100" s="6" t="s">
        <v>1287</v>
      </c>
      <c r="D100" s="7">
        <v>1</v>
      </c>
    </row>
    <row r="101" spans="1:4" ht="12.75">
      <c r="A101" s="275"/>
      <c r="B101" s="1" t="s">
        <v>1001</v>
      </c>
      <c r="C101" s="6" t="s">
        <v>1288</v>
      </c>
      <c r="D101" s="7">
        <v>1</v>
      </c>
    </row>
    <row r="102" spans="1:4" ht="12.75">
      <c r="A102" s="275"/>
      <c r="B102" s="1" t="s">
        <v>317</v>
      </c>
      <c r="C102" s="6" t="s">
        <v>1289</v>
      </c>
      <c r="D102" s="7">
        <v>1</v>
      </c>
    </row>
    <row r="103" spans="1:4" ht="12.75">
      <c r="A103" s="275"/>
      <c r="B103" s="1" t="s">
        <v>1002</v>
      </c>
      <c r="C103" s="6" t="s">
        <v>959</v>
      </c>
      <c r="D103" s="7">
        <v>2</v>
      </c>
    </row>
    <row r="104" spans="1:4" ht="12.75">
      <c r="A104" s="275"/>
      <c r="B104" s="1" t="s">
        <v>1002</v>
      </c>
      <c r="C104" s="6" t="s">
        <v>1426</v>
      </c>
      <c r="D104" s="7">
        <v>1</v>
      </c>
    </row>
    <row r="105" spans="1:4" ht="12.75">
      <c r="A105" s="276"/>
      <c r="B105" s="201" t="s">
        <v>1781</v>
      </c>
      <c r="C105" s="239" t="s">
        <v>1782</v>
      </c>
      <c r="D105" s="210">
        <v>1</v>
      </c>
    </row>
    <row r="106" spans="1:4" ht="13.5" thickBot="1">
      <c r="A106" s="277"/>
      <c r="B106" s="90" t="s">
        <v>1101</v>
      </c>
      <c r="C106" s="91"/>
      <c r="D106" s="92">
        <f>SUM(D64:D105)</f>
        <v>53</v>
      </c>
    </row>
    <row r="107" spans="1:4" ht="12.75">
      <c r="A107" s="271" t="s">
        <v>322</v>
      </c>
      <c r="B107" s="93" t="s">
        <v>1283</v>
      </c>
      <c r="C107" s="94" t="s">
        <v>681</v>
      </c>
      <c r="D107" s="246">
        <v>3</v>
      </c>
    </row>
    <row r="108" spans="1:4" ht="12.75">
      <c r="A108" s="272"/>
      <c r="B108" s="1" t="s">
        <v>1284</v>
      </c>
      <c r="C108" s="6" t="s">
        <v>681</v>
      </c>
      <c r="D108" s="247">
        <v>4</v>
      </c>
    </row>
    <row r="109" spans="1:4" ht="12.75">
      <c r="A109" s="272"/>
      <c r="B109" s="1" t="s">
        <v>1282</v>
      </c>
      <c r="C109" s="6" t="s">
        <v>681</v>
      </c>
      <c r="D109" s="247">
        <v>6</v>
      </c>
    </row>
    <row r="110" spans="1:4" ht="12.75">
      <c r="A110" s="272"/>
      <c r="B110" s="1" t="s">
        <v>1030</v>
      </c>
      <c r="C110" s="6" t="s">
        <v>466</v>
      </c>
      <c r="D110" s="247">
        <v>1</v>
      </c>
    </row>
    <row r="111" spans="1:4" ht="12.75">
      <c r="A111" s="272"/>
      <c r="B111" s="1" t="s">
        <v>1028</v>
      </c>
      <c r="C111" s="6" t="s">
        <v>961</v>
      </c>
      <c r="D111" s="247">
        <v>1</v>
      </c>
    </row>
    <row r="112" spans="1:4" ht="12.75">
      <c r="A112" s="272"/>
      <c r="B112" s="1" t="s">
        <v>1028</v>
      </c>
      <c r="C112" s="6" t="s">
        <v>962</v>
      </c>
      <c r="D112" s="247">
        <v>1</v>
      </c>
    </row>
    <row r="113" spans="1:4" ht="12.75">
      <c r="A113" s="272"/>
      <c r="B113" s="1" t="s">
        <v>1020</v>
      </c>
      <c r="C113" s="6" t="s">
        <v>963</v>
      </c>
      <c r="D113" s="247">
        <v>1</v>
      </c>
    </row>
    <row r="114" spans="1:4" ht="12.75">
      <c r="A114" s="272"/>
      <c r="B114" s="1" t="s">
        <v>1032</v>
      </c>
      <c r="C114" s="6" t="s">
        <v>964</v>
      </c>
      <c r="D114" s="247">
        <v>1</v>
      </c>
    </row>
    <row r="115" spans="1:4" ht="12.75">
      <c r="A115" s="272"/>
      <c r="B115" s="1" t="s">
        <v>1032</v>
      </c>
      <c r="C115" s="6" t="s">
        <v>1093</v>
      </c>
      <c r="D115" s="247">
        <v>1</v>
      </c>
    </row>
    <row r="116" spans="1:4" ht="12.75">
      <c r="A116" s="272"/>
      <c r="B116" s="1" t="s">
        <v>319</v>
      </c>
      <c r="C116" s="6" t="s">
        <v>320</v>
      </c>
      <c r="D116" s="247">
        <v>1</v>
      </c>
    </row>
    <row r="117" spans="1:4" ht="12.75">
      <c r="A117" s="272"/>
      <c r="B117" s="1" t="s">
        <v>319</v>
      </c>
      <c r="C117" s="6" t="s">
        <v>1094</v>
      </c>
      <c r="D117" s="247">
        <v>1</v>
      </c>
    </row>
    <row r="118" spans="1:4" ht="12.75">
      <c r="A118" s="272"/>
      <c r="B118" s="1" t="s">
        <v>1021</v>
      </c>
      <c r="C118" s="6" t="s">
        <v>945</v>
      </c>
      <c r="D118" s="247">
        <v>1</v>
      </c>
    </row>
    <row r="119" spans="1:4" ht="12.75">
      <c r="A119" s="272"/>
      <c r="B119" s="1" t="s">
        <v>1021</v>
      </c>
      <c r="C119" s="6" t="s">
        <v>946</v>
      </c>
      <c r="D119" s="247">
        <v>1</v>
      </c>
    </row>
    <row r="120" spans="1:4" ht="12.75">
      <c r="A120" s="272"/>
      <c r="B120" s="1" t="s">
        <v>1027</v>
      </c>
      <c r="C120" s="6" t="s">
        <v>945</v>
      </c>
      <c r="D120" s="247">
        <v>1</v>
      </c>
    </row>
    <row r="121" spans="1:4" ht="12.75">
      <c r="A121" s="272"/>
      <c r="B121" s="1" t="s">
        <v>1023</v>
      </c>
      <c r="C121" s="6" t="s">
        <v>1094</v>
      </c>
      <c r="D121" s="247">
        <v>1</v>
      </c>
    </row>
    <row r="122" spans="1:4" ht="12.75">
      <c r="A122" s="272"/>
      <c r="B122" s="1" t="s">
        <v>1022</v>
      </c>
      <c r="C122" s="6" t="s">
        <v>947</v>
      </c>
      <c r="D122" s="247">
        <v>1</v>
      </c>
    </row>
    <row r="123" spans="1:4" ht="12.75">
      <c r="A123" s="272"/>
      <c r="B123" s="1" t="s">
        <v>1022</v>
      </c>
      <c r="C123" s="6" t="s">
        <v>948</v>
      </c>
      <c r="D123" s="247">
        <v>4</v>
      </c>
    </row>
    <row r="124" spans="1:4" ht="12.75">
      <c r="A124" s="272"/>
      <c r="B124" s="1" t="s">
        <v>770</v>
      </c>
      <c r="C124" s="6" t="s">
        <v>321</v>
      </c>
      <c r="D124" s="247">
        <v>1</v>
      </c>
    </row>
    <row r="125" spans="1:4" ht="12.75">
      <c r="A125" s="272"/>
      <c r="B125" s="1" t="s">
        <v>670</v>
      </c>
      <c r="C125" s="2" t="s">
        <v>1631</v>
      </c>
      <c r="D125" s="247">
        <v>1</v>
      </c>
    </row>
    <row r="126" spans="1:4" ht="12.75">
      <c r="A126" s="272"/>
      <c r="B126" s="1" t="s">
        <v>960</v>
      </c>
      <c r="C126" s="6" t="s">
        <v>467</v>
      </c>
      <c r="D126" s="247">
        <v>1</v>
      </c>
    </row>
    <row r="127" spans="1:4" ht="13.5" thickBot="1">
      <c r="A127" s="273"/>
      <c r="B127" s="240" t="s">
        <v>1101</v>
      </c>
      <c r="C127" s="241"/>
      <c r="D127" s="248">
        <f>SUM(D107:D126)</f>
        <v>33</v>
      </c>
    </row>
    <row r="128" spans="1:4" ht="12.75">
      <c r="A128" s="251" t="s">
        <v>1787</v>
      </c>
      <c r="B128" s="252" t="s">
        <v>914</v>
      </c>
      <c r="C128" s="94" t="s">
        <v>1785</v>
      </c>
      <c r="D128" s="246">
        <v>1</v>
      </c>
    </row>
    <row r="129" spans="1:4" ht="13.5" thickBot="1">
      <c r="A129" s="254" t="s">
        <v>1786</v>
      </c>
      <c r="B129" s="253" t="s">
        <v>1101</v>
      </c>
      <c r="C129" s="249"/>
      <c r="D129" s="250">
        <f>SUM(D128)</f>
        <v>1</v>
      </c>
    </row>
    <row r="130" spans="1:4" ht="13.5" thickBot="1">
      <c r="A130" s="242" t="s">
        <v>150</v>
      </c>
      <c r="B130" s="243"/>
      <c r="C130" s="244"/>
      <c r="D130" s="245">
        <f>D17+D33+D48+D63+D106+D127+D129</f>
        <v>141</v>
      </c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spans="1:4" ht="12.75">
      <c r="A170" s="49" t="s">
        <v>1275</v>
      </c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  <row r="205" ht="12.75">
      <c r="D205" s="32"/>
    </row>
    <row r="206" ht="12.75">
      <c r="D206" s="32"/>
    </row>
    <row r="207" ht="12.75">
      <c r="D207" s="32"/>
    </row>
    <row r="208" ht="12.75">
      <c r="D208" s="32"/>
    </row>
    <row r="209" ht="12.75">
      <c r="D209" s="32"/>
    </row>
    <row r="210" ht="12.75">
      <c r="D210" s="32"/>
    </row>
    <row r="211" ht="12.75">
      <c r="D211" s="32"/>
    </row>
    <row r="212" ht="12.75">
      <c r="D212" s="32"/>
    </row>
    <row r="213" ht="12.75">
      <c r="D213" s="32"/>
    </row>
    <row r="214" ht="12.75">
      <c r="D214" s="32"/>
    </row>
    <row r="215" ht="12.75">
      <c r="D215" s="32"/>
    </row>
    <row r="216" ht="12.75">
      <c r="D216" s="32"/>
    </row>
    <row r="217" ht="12.75">
      <c r="D217" s="32"/>
    </row>
    <row r="218" ht="12.75">
      <c r="D218" s="32"/>
    </row>
    <row r="219" ht="12.75">
      <c r="D219" s="32"/>
    </row>
    <row r="220" ht="12.75">
      <c r="D220" s="32"/>
    </row>
    <row r="221" ht="12.75">
      <c r="D221" s="32"/>
    </row>
    <row r="222" ht="12.75">
      <c r="D222" s="32"/>
    </row>
    <row r="223" ht="12.75">
      <c r="D223" s="32"/>
    </row>
    <row r="224" ht="12.75">
      <c r="D224" s="32"/>
    </row>
    <row r="225" ht="12.75">
      <c r="D225" s="32"/>
    </row>
    <row r="226" ht="12.75">
      <c r="D226" s="32"/>
    </row>
    <row r="227" ht="12.75">
      <c r="D227" s="32"/>
    </row>
  </sheetData>
  <sheetProtection/>
  <mergeCells count="8">
    <mergeCell ref="A1:D1"/>
    <mergeCell ref="A3:D3"/>
    <mergeCell ref="A107:A127"/>
    <mergeCell ref="A64:A106"/>
    <mergeCell ref="A18:A33"/>
    <mergeCell ref="A6:A17"/>
    <mergeCell ref="A34:A48"/>
    <mergeCell ref="A49:A63"/>
  </mergeCells>
  <printOptions/>
  <pageMargins left="0.984251968503937" right="0.6692913385826772" top="0.5905511811023623" bottom="0.7086614173228347" header="0.5118110236220472" footer="0.3937007874015748"/>
  <pageSetup orientation="portrait" paperSize="9" r:id="rId1"/>
  <headerFooter alignWithMargins="0">
    <oddFooter>&amp;L       Pohotovostné skládky posypového materiálu ZÚ 2014-2015&amp;RStrana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125" defaultRowHeight="12.75"/>
  <cols>
    <col min="1" max="1" width="9.875" style="12" customWidth="1"/>
    <col min="2" max="2" width="37.50390625" style="12" customWidth="1"/>
    <col min="3" max="5" width="9.125" style="12" customWidth="1"/>
    <col min="6" max="6" width="9.00390625" style="12" customWidth="1"/>
    <col min="7" max="16384" width="9.125" style="12" customWidth="1"/>
  </cols>
  <sheetData>
    <row r="1" spans="1:6" ht="15">
      <c r="A1" s="262"/>
      <c r="B1" s="262"/>
      <c r="C1" s="262"/>
      <c r="D1" s="262"/>
      <c r="E1" s="262"/>
      <c r="F1" s="262"/>
    </row>
    <row r="2" spans="1:4" ht="15">
      <c r="A2" s="28"/>
      <c r="B2" s="28"/>
      <c r="C2" s="28"/>
      <c r="D2" s="28"/>
    </row>
    <row r="3" spans="1:6" ht="12.75">
      <c r="A3" s="263" t="s">
        <v>1773</v>
      </c>
      <c r="B3" s="263"/>
      <c r="C3" s="263"/>
      <c r="D3" s="263"/>
      <c r="E3" s="263"/>
      <c r="F3" s="263"/>
    </row>
    <row r="4" ht="13.5" thickBot="1"/>
    <row r="5" spans="1:6" ht="40.5" customHeight="1" thickBot="1">
      <c r="A5" s="238" t="s">
        <v>472</v>
      </c>
      <c r="B5" s="216" t="s">
        <v>949</v>
      </c>
      <c r="C5" s="217" t="s">
        <v>469</v>
      </c>
      <c r="D5" s="217" t="s">
        <v>470</v>
      </c>
      <c r="E5" s="218" t="s">
        <v>471</v>
      </c>
      <c r="F5" s="219" t="s">
        <v>1557</v>
      </c>
    </row>
    <row r="6" spans="1:6" ht="13.5" customHeight="1">
      <c r="A6" s="286" t="s">
        <v>480</v>
      </c>
      <c r="B6" s="93" t="s">
        <v>488</v>
      </c>
      <c r="C6" s="213"/>
      <c r="D6" s="213"/>
      <c r="E6" s="214"/>
      <c r="F6" s="215">
        <v>60</v>
      </c>
    </row>
    <row r="7" spans="1:6" ht="12.75">
      <c r="A7" s="287"/>
      <c r="B7" s="1" t="s">
        <v>950</v>
      </c>
      <c r="C7" s="14">
        <v>60</v>
      </c>
      <c r="D7" s="14"/>
      <c r="E7" s="123"/>
      <c r="F7" s="99"/>
    </row>
    <row r="8" spans="1:6" ht="12.75">
      <c r="A8" s="287"/>
      <c r="B8" s="1" t="s">
        <v>951</v>
      </c>
      <c r="C8" s="14"/>
      <c r="D8" s="14"/>
      <c r="E8" s="123">
        <v>110</v>
      </c>
      <c r="F8" s="99"/>
    </row>
    <row r="9" spans="1:6" ht="12.75">
      <c r="A9" s="287"/>
      <c r="B9" s="1" t="s">
        <v>952</v>
      </c>
      <c r="C9" s="14">
        <v>60</v>
      </c>
      <c r="D9" s="14"/>
      <c r="E9" s="123"/>
      <c r="F9" s="99"/>
    </row>
    <row r="10" spans="1:6" ht="12.75">
      <c r="A10" s="287"/>
      <c r="B10" s="1" t="s">
        <v>489</v>
      </c>
      <c r="C10" s="100"/>
      <c r="D10" s="14"/>
      <c r="E10" s="123">
        <v>174</v>
      </c>
      <c r="F10" s="99">
        <v>25</v>
      </c>
    </row>
    <row r="11" spans="1:6" ht="13.5" thickBot="1">
      <c r="A11" s="287"/>
      <c r="B11" s="201" t="s">
        <v>953</v>
      </c>
      <c r="C11" s="202">
        <v>40</v>
      </c>
      <c r="D11" s="203"/>
      <c r="E11" s="204">
        <v>80</v>
      </c>
      <c r="F11" s="205"/>
    </row>
    <row r="12" spans="1:6" ht="13.5" thickBot="1">
      <c r="A12" s="288"/>
      <c r="B12" s="206" t="s">
        <v>1101</v>
      </c>
      <c r="C12" s="207">
        <f>SUM(C6:C11)</f>
        <v>160</v>
      </c>
      <c r="D12" s="207">
        <f>SUM(D6:D11)</f>
        <v>0</v>
      </c>
      <c r="E12" s="208">
        <f>SUM(E6:E11)</f>
        <v>364</v>
      </c>
      <c r="F12" s="209">
        <f>SUM(F6:F11)</f>
        <v>85</v>
      </c>
    </row>
    <row r="13" spans="1:6" ht="12.75">
      <c r="A13" s="283" t="s">
        <v>468</v>
      </c>
      <c r="B13" s="46" t="s">
        <v>490</v>
      </c>
      <c r="C13" s="102">
        <v>6</v>
      </c>
      <c r="D13" s="102"/>
      <c r="E13" s="124"/>
      <c r="F13" s="103"/>
    </row>
    <row r="14" spans="1:6" ht="12.75">
      <c r="A14" s="284"/>
      <c r="B14" s="1" t="s">
        <v>491</v>
      </c>
      <c r="C14" s="14">
        <v>16</v>
      </c>
      <c r="D14" s="7"/>
      <c r="E14" s="125"/>
      <c r="F14" s="104"/>
    </row>
    <row r="15" spans="1:6" ht="12.75">
      <c r="A15" s="284"/>
      <c r="B15" s="1" t="s">
        <v>496</v>
      </c>
      <c r="C15" s="14">
        <v>8</v>
      </c>
      <c r="D15" s="7"/>
      <c r="E15" s="125"/>
      <c r="F15" s="104"/>
    </row>
    <row r="16" spans="1:6" ht="12.75">
      <c r="A16" s="284"/>
      <c r="B16" s="1" t="s">
        <v>1691</v>
      </c>
      <c r="C16" s="14">
        <v>8</v>
      </c>
      <c r="D16" s="7"/>
      <c r="E16" s="125"/>
      <c r="F16" s="104"/>
    </row>
    <row r="17" spans="1:6" ht="12.75">
      <c r="A17" s="284"/>
      <c r="B17" s="1" t="s">
        <v>492</v>
      </c>
      <c r="C17" s="14">
        <v>15</v>
      </c>
      <c r="D17" s="7"/>
      <c r="E17" s="125"/>
      <c r="F17" s="104"/>
    </row>
    <row r="18" spans="1:6" ht="12.75">
      <c r="A18" s="284"/>
      <c r="B18" s="1" t="s">
        <v>1638</v>
      </c>
      <c r="C18" s="14">
        <v>16</v>
      </c>
      <c r="D18" s="7"/>
      <c r="E18" s="125"/>
      <c r="F18" s="104"/>
    </row>
    <row r="19" spans="1:6" ht="12.75">
      <c r="A19" s="284"/>
      <c r="B19" s="1" t="s">
        <v>493</v>
      </c>
      <c r="C19" s="14">
        <v>26</v>
      </c>
      <c r="D19" s="7"/>
      <c r="E19" s="125"/>
      <c r="F19" s="104"/>
    </row>
    <row r="20" spans="1:6" ht="12.75">
      <c r="A20" s="284"/>
      <c r="B20" s="1" t="s">
        <v>494</v>
      </c>
      <c r="C20" s="14">
        <v>59</v>
      </c>
      <c r="D20" s="7"/>
      <c r="E20" s="125"/>
      <c r="F20" s="104"/>
    </row>
    <row r="21" spans="1:6" ht="13.5" thickBot="1">
      <c r="A21" s="284"/>
      <c r="B21" s="201" t="s">
        <v>495</v>
      </c>
      <c r="C21" s="203">
        <v>6</v>
      </c>
      <c r="D21" s="210"/>
      <c r="E21" s="211"/>
      <c r="F21" s="212"/>
    </row>
    <row r="22" spans="1:6" ht="13.5" thickBot="1">
      <c r="A22" s="285"/>
      <c r="B22" s="206" t="s">
        <v>1101</v>
      </c>
      <c r="C22" s="207">
        <f>SUM(C13:C21)</f>
        <v>160</v>
      </c>
      <c r="D22" s="207"/>
      <c r="E22" s="208"/>
      <c r="F22" s="209"/>
    </row>
  </sheetData>
  <sheetProtection/>
  <mergeCells count="4">
    <mergeCell ref="A13:A22"/>
    <mergeCell ref="A3:F3"/>
    <mergeCell ref="A1:F1"/>
    <mergeCell ref="A6:A12"/>
  </mergeCells>
  <printOptions/>
  <pageMargins left="0.9055118110236221" right="0.7480314960629921" top="0.7480314960629921" bottom="0.984251968503937" header="0.5118110236220472" footer="0.5118110236220472"/>
  <pageSetup orientation="portrait" paperSize="9" r:id="rId1"/>
  <headerFooter alignWithMargins="0">
    <oddFooter>&amp;L     Snehové zábrany a koly ZÚ 2014 -2015&amp;RStrana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jvozar</cp:lastModifiedBy>
  <cp:lastPrinted>2015-10-26T09:15:57Z</cp:lastPrinted>
  <dcterms:created xsi:type="dcterms:W3CDTF">1997-01-24T11:07:25Z</dcterms:created>
  <dcterms:modified xsi:type="dcterms:W3CDTF">2015-12-10T11:46:22Z</dcterms:modified>
  <cp:category/>
  <cp:version/>
  <cp:contentType/>
  <cp:contentStatus/>
</cp:coreProperties>
</file>